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40" windowHeight="7770" tabRatio="759" activeTab="0"/>
  </bookViews>
  <sheets>
    <sheet name="5-1号" sheetId="1" r:id="rId1"/>
    <sheet name="5-1-1（内訳書）" sheetId="2" r:id="rId2"/>
    <sheet name="5-1-3(乾燥証明書)" sheetId="3" r:id="rId3"/>
    <sheet name="品目ﾃﾞｰﾀ" sheetId="4" r:id="rId4"/>
    <sheet name="工場ﾃﾞｰﾀ（26・09・16現在）" sheetId="5" r:id="rId5"/>
    <sheet name="5-1号 (記載例)" sheetId="6" r:id="rId6"/>
    <sheet name="5-1-1（内訳書） (記載例)" sheetId="7" r:id="rId7"/>
  </sheets>
  <externalReferences>
    <externalReference r:id="rId10"/>
  </externalReferences>
  <definedNames>
    <definedName name="_xlnm.Print_Area" localSheetId="1">'5-1-1（内訳書）'!$A$1:$P$322</definedName>
    <definedName name="_xlnm.Print_Area" localSheetId="6">'5-1-1（内訳書） (記載例)'!$A$1:$P$209</definedName>
    <definedName name="_xlnm.Print_Area" localSheetId="2">'5-1-3(乾燥証明書)'!$A$1:$BE$43</definedName>
    <definedName name="_xlnm.Print_Area" localSheetId="0">'5-1号'!$A$1:$P$56</definedName>
    <definedName name="_xlnm.Print_Area" localSheetId="5">'5-1号 (記載例)'!$A$1:$P$59</definedName>
    <definedName name="_xlnm.Print_Titles" localSheetId="1">'5-1-1（内訳書）'!$10:$11</definedName>
    <definedName name="_xlnm.Print_Titles" localSheetId="6">'5-1-1（内訳書） (記載例)'!$13:$14</definedName>
    <definedName name="_xlnm.Print_Titles" localSheetId="4">'工場ﾃﾞｰﾀ（26・09・16現在）'!$1:$2</definedName>
  </definedNames>
  <calcPr fullCalcOnLoad="1"/>
</workbook>
</file>

<file path=xl/comments1.xml><?xml version="1.0" encoding="utf-8"?>
<comments xmlns="http://schemas.openxmlformats.org/spreadsheetml/2006/main">
  <authors>
    <author>HP Customer</author>
  </authors>
  <commentList>
    <comment ref="C23" authorId="0">
      <text>
        <r>
          <rPr>
            <sz val="9"/>
            <color indexed="10"/>
            <rFont val="ＭＳ Ｐゴシック"/>
            <family val="3"/>
          </rPr>
          <t>出荷証明書の宛先に指定がある場合は記入ください。
ない場合は、工務店宛となります。</t>
        </r>
      </text>
    </comment>
    <comment ref="K11" authorId="0">
      <text>
        <r>
          <rPr>
            <sz val="9"/>
            <color indexed="10"/>
            <rFont val="ＭＳ Ｐゴシック"/>
            <family val="3"/>
          </rPr>
          <t>右記の認証番号を入力</t>
        </r>
      </text>
    </comment>
  </commentList>
</comments>
</file>

<file path=xl/comments6.xml><?xml version="1.0" encoding="utf-8"?>
<comments xmlns="http://schemas.openxmlformats.org/spreadsheetml/2006/main">
  <authors>
    <author>HP Customer</author>
  </authors>
  <commentList>
    <comment ref="K14" authorId="0">
      <text>
        <r>
          <rPr>
            <sz val="9"/>
            <color indexed="10"/>
            <rFont val="ＭＳ Ｐゴシック"/>
            <family val="3"/>
          </rPr>
          <t>右記の認証番号を入力</t>
        </r>
      </text>
    </comment>
    <comment ref="C26" authorId="0">
      <text>
        <r>
          <rPr>
            <sz val="9"/>
            <color indexed="10"/>
            <rFont val="ＭＳ Ｐゴシック"/>
            <family val="3"/>
          </rPr>
          <t>出荷証明書の宛先に指定がある場合は記入ください。
ない場合は、工務店宛となります。</t>
        </r>
      </text>
    </comment>
  </commentList>
</comments>
</file>

<file path=xl/sharedStrings.xml><?xml version="1.0" encoding="utf-8"?>
<sst xmlns="http://schemas.openxmlformats.org/spreadsheetml/2006/main" count="807" uniqueCount="525">
  <si>
    <t>記</t>
  </si>
  <si>
    <t>３</t>
  </si>
  <si>
    <t>４</t>
  </si>
  <si>
    <t>５</t>
  </si>
  <si>
    <t>６</t>
  </si>
  <si>
    <t>Ⅰ　針葉樹構造用製材：乙種（柱等縦使い）</t>
  </si>
  <si>
    <t>Ⅱ　針葉樹構造用製材：甲種（梁、桁等横使い）</t>
  </si>
  <si>
    <t>Ⅲ　針葉樹造作用製材（敷居、鴨居等造作）</t>
  </si>
  <si>
    <t>Ⅴ　集成材</t>
  </si>
  <si>
    <t>Ⅵ　フローリング</t>
  </si>
  <si>
    <t>Ⅶ　家具、建具、小木工品</t>
  </si>
  <si>
    <t>単位</t>
  </si>
  <si>
    <t>信州木材認証製品センター理事長　　殿</t>
  </si>
  <si>
    <t>印</t>
  </si>
  <si>
    <t>（様式５-１号）</t>
  </si>
  <si>
    <t>信州木材認証製品出荷証明書交付申請書</t>
  </si>
  <si>
    <t>平成　　年　　月　　日</t>
  </si>
  <si>
    <t>信州木材認証製品センター理事長　　殿</t>
  </si>
  <si>
    <t>（認証工場）</t>
  </si>
  <si>
    <t>認証番号　：</t>
  </si>
  <si>
    <t>会　社　名：</t>
  </si>
  <si>
    <t>所　在　地：</t>
  </si>
  <si>
    <t>代　表　者：</t>
  </si>
  <si>
    <t>印</t>
  </si>
  <si>
    <t>　下記の木材製品は、当社が信州木材製品認証基準に基づき製造した製品であり、自主検査に</t>
  </si>
  <si>
    <t>合格しましたので、信州木材認証製品出荷証明書を交付していただきたいので、関係書類等を</t>
  </si>
  <si>
    <t>添えて申請します。</t>
  </si>
  <si>
    <t>記</t>
  </si>
  <si>
    <t>１</t>
  </si>
  <si>
    <t>工 事 名</t>
  </si>
  <si>
    <t>２</t>
  </si>
  <si>
    <t>工事場所</t>
  </si>
  <si>
    <t>施工業者</t>
  </si>
  <si>
    <t>納品先業者</t>
  </si>
  <si>
    <t>認証技術員名</t>
  </si>
  <si>
    <t>県産材産地証明</t>
  </si>
  <si>
    <t>市場の場合（証明書様式１-１）</t>
  </si>
  <si>
    <t>素材生産業者の場合（証明書様式２）</t>
  </si>
  <si>
    <t>日　付</t>
  </si>
  <si>
    <t>証明書番号</t>
  </si>
  <si>
    <t>素材生産業者名</t>
  </si>
  <si>
    <t>７</t>
  </si>
  <si>
    <t>数量（集計）</t>
  </si>
  <si>
    <t xml:space="preserve"> ■認証製品</t>
  </si>
  <si>
    <t>製品の区分</t>
  </si>
  <si>
    <t>樹種</t>
  </si>
  <si>
    <t>数量</t>
  </si>
  <si>
    <t>Ⅳ　針葉樹造作用製材（壁板、家具用原板）</t>
  </si>
  <si>
    <t>Ⅷ　針葉樹接着重ね梁</t>
  </si>
  <si>
    <t>Ⅸ　その他　針葉樹下地材</t>
  </si>
  <si>
    <t>　　 〃　 　針葉樹デッキ材</t>
  </si>
  <si>
    <t>計</t>
  </si>
  <si>
    <t>８　添付書類</t>
  </si>
  <si>
    <t>　（１）内　　　訳：別紙「内訳書」のとおり</t>
  </si>
  <si>
    <t>（様式５-１-１号）</t>
  </si>
  <si>
    <t>内　　訳　　書</t>
  </si>
  <si>
    <t>工 事 名：</t>
  </si>
  <si>
    <t>工事場所：</t>
  </si>
  <si>
    <t>№</t>
  </si>
  <si>
    <t>認証
品目№</t>
  </si>
  <si>
    <t>認証品目</t>
  </si>
  <si>
    <t>樹　種</t>
  </si>
  <si>
    <t>乾燥</t>
  </si>
  <si>
    <t>等級</t>
  </si>
  <si>
    <t>種　　類</t>
  </si>
  <si>
    <t>寸　法(㎜)</t>
  </si>
  <si>
    <t>数量</t>
  </si>
  <si>
    <t>単位</t>
  </si>
  <si>
    <t>材　積</t>
  </si>
  <si>
    <t>備考</t>
  </si>
  <si>
    <t>材長</t>
  </si>
  <si>
    <t>短辺</t>
  </si>
  <si>
    <t>長辺</t>
  </si>
  <si>
    <t>合　　計</t>
  </si>
  <si>
    <t>Ⅰ 乙種構造材</t>
  </si>
  <si>
    <t>㎥</t>
  </si>
  <si>
    <t>Ⅱ 甲種構造材</t>
  </si>
  <si>
    <t>Ⅲ 造作用製材</t>
  </si>
  <si>
    <t>Ⅳ 壁板</t>
  </si>
  <si>
    <t>㎡</t>
  </si>
  <si>
    <t>Ⅴ 集成材</t>
  </si>
  <si>
    <t>Ⅵ フローリング</t>
  </si>
  <si>
    <t>Ⅶ 家具･建具･小木工品</t>
  </si>
  <si>
    <t>Ⅷ 接着重ね梁</t>
  </si>
  <si>
    <t>Ⅸ 針葉樹下地材</t>
  </si>
  <si>
    <t>㎥</t>
  </si>
  <si>
    <t>Ⅸ 針葉樹デッキ材</t>
  </si>
  <si>
    <t>㎥</t>
  </si>
  <si>
    <t>㎥</t>
  </si>
  <si>
    <t>（様式５-１-３号）</t>
  </si>
  <si>
    <t>（別添２）</t>
  </si>
  <si>
    <t>乾　燥　証　明　書</t>
  </si>
  <si>
    <t>平成　　年　　月　　日</t>
  </si>
  <si>
    <t>（ 乾燥工場 ）</t>
  </si>
  <si>
    <t>住　　　所:</t>
  </si>
  <si>
    <t>名　　　称:</t>
  </si>
  <si>
    <t>代表者氏名:</t>
  </si>
  <si>
    <t>下記木材については、当社において乾燥したことを証明します。</t>
  </si>
  <si>
    <t>工事名</t>
  </si>
  <si>
    <t>乾燥製品納品先</t>
  </si>
  <si>
    <t>使用乾燥機名</t>
  </si>
  <si>
    <t>乾燥実施日</t>
  </si>
  <si>
    <t>乾燥終了日</t>
  </si>
  <si>
    <t>乾燥温度</t>
  </si>
  <si>
    <t>含水率</t>
  </si>
  <si>
    <t>乾燥技術者</t>
  </si>
  <si>
    <t>樹　種　名</t>
  </si>
  <si>
    <t>規　格　・　仕　様</t>
  </si>
  <si>
    <t>数　量</t>
  </si>
  <si>
    <t>Ⅴ 集成材</t>
  </si>
  <si>
    <t>Ⅵ フローリング</t>
  </si>
  <si>
    <t>Ⅶ 家具･建具･小木工品</t>
  </si>
  <si>
    <t>Ⅷ 接着重ね梁</t>
  </si>
  <si>
    <t>№</t>
  </si>
  <si>
    <t>品目名</t>
  </si>
  <si>
    <t>Ⅰ 乙種構造材</t>
  </si>
  <si>
    <t>Ⅱ 甲種構造材</t>
  </si>
  <si>
    <t>Ⅲ 造作用製材</t>
  </si>
  <si>
    <r>
      <t>Ⅳ 壁板</t>
    </r>
    <r>
      <rPr>
        <sz val="10"/>
        <rFont val="ＭＳ 明朝"/>
        <family val="1"/>
      </rPr>
      <t>（</t>
    </r>
    <r>
      <rPr>
        <sz val="10"/>
        <rFont val="ＭＳ 明朝"/>
        <family val="1"/>
      </rPr>
      <t>家具用原板含む</t>
    </r>
    <r>
      <rPr>
        <sz val="10"/>
        <rFont val="ＭＳ 明朝"/>
        <family val="1"/>
      </rPr>
      <t>）</t>
    </r>
  </si>
  <si>
    <t>注意事項</t>
  </si>
  <si>
    <t>納品先業者：</t>
  </si>
  <si>
    <t>ｍ3</t>
  </si>
  <si>
    <t>ｍ2</t>
  </si>
  <si>
    <t>［宛　先］</t>
  </si>
  <si>
    <t>所在地</t>
  </si>
  <si>
    <t>上田市大字浦野77</t>
  </si>
  <si>
    <t>木曽郡南木曽町読書1750</t>
  </si>
  <si>
    <t>木曽郡南木曽町吾妻1187</t>
  </si>
  <si>
    <t>飯田市上郷黒田1172</t>
  </si>
  <si>
    <t>下伊那郡阿南町新野2710-3</t>
  </si>
  <si>
    <t>伊那市西箕輪2020</t>
  </si>
  <si>
    <t xml:space="preserve">伊那市西春近2122　 </t>
  </si>
  <si>
    <t>中澤　勝成</t>
  </si>
  <si>
    <t>下伊那郡松川町生田849-5</t>
  </si>
  <si>
    <t>認証番号</t>
  </si>
  <si>
    <t>〒</t>
  </si>
  <si>
    <t>代表者</t>
  </si>
  <si>
    <t>認証技術員</t>
  </si>
  <si>
    <t>佐藤　一美</t>
  </si>
  <si>
    <t>島田　郁子</t>
  </si>
  <si>
    <t>小林　基英</t>
  </si>
  <si>
    <t>小林　保経</t>
  </si>
  <si>
    <t>齋藤　　廣</t>
  </si>
  <si>
    <t>齋藤　　章</t>
  </si>
  <si>
    <t>中村　正純</t>
  </si>
  <si>
    <t>巣山　　環</t>
  </si>
  <si>
    <t>巣山　　環</t>
  </si>
  <si>
    <t>勝野　智明</t>
  </si>
  <si>
    <t>勝野　智明・常盤井　　勝</t>
  </si>
  <si>
    <t>柴原　　薫</t>
  </si>
  <si>
    <t>野村　　弘</t>
  </si>
  <si>
    <t>清水　秀明・清水　純一・古瀬　達夫</t>
  </si>
  <si>
    <t>宮川　秀紀</t>
  </si>
  <si>
    <t>田中　一興</t>
  </si>
  <si>
    <t>大日方　英雄</t>
  </si>
  <si>
    <t>丸山　　浩</t>
  </si>
  <si>
    <t>宮崎　正毅</t>
  </si>
  <si>
    <t>菅沼　　久</t>
  </si>
  <si>
    <t>小松　秀美</t>
  </si>
  <si>
    <t>林　　和弘</t>
  </si>
  <si>
    <t>中島　佳人</t>
  </si>
  <si>
    <t>出口　敏規</t>
  </si>
  <si>
    <t>青木　俊治</t>
  </si>
  <si>
    <t>澤柳　浩成</t>
  </si>
  <si>
    <t>関　　弘征</t>
  </si>
  <si>
    <t>関　　弘征・関　　清子</t>
  </si>
  <si>
    <t>平井　明人</t>
  </si>
  <si>
    <t>平井　明人・唐澤　晴彦</t>
  </si>
  <si>
    <t>伊藤　定三</t>
  </si>
  <si>
    <t>後藤　八郎</t>
  </si>
  <si>
    <t>後藤　美治・後藤　武志</t>
  </si>
  <si>
    <t>北沢　一郎</t>
  </si>
  <si>
    <t>櫻井　秀弥</t>
  </si>
  <si>
    <t>村井　勇睦</t>
  </si>
  <si>
    <t>小瀬木　秀之</t>
  </si>
  <si>
    <t>石神　克彦・石神　好弘</t>
  </si>
  <si>
    <t>有賀　真人</t>
  </si>
  <si>
    <t>北原　正志</t>
  </si>
  <si>
    <t>南波　健一</t>
  </si>
  <si>
    <t>南波　健一</t>
  </si>
  <si>
    <t>斉藤　壮樹</t>
  </si>
  <si>
    <t>鎌倉　良収</t>
  </si>
  <si>
    <t>向山　　始</t>
  </si>
  <si>
    <t>向山　真治</t>
  </si>
  <si>
    <t>印出　　晃、鈴木　徹夫、伊藤　　敦</t>
  </si>
  <si>
    <t>中澤　征司</t>
  </si>
  <si>
    <t>林　　宗広</t>
  </si>
  <si>
    <t>上水内郡信濃町柏原2671</t>
  </si>
  <si>
    <t>伊藤　利文</t>
  </si>
  <si>
    <t>工場名</t>
  </si>
  <si>
    <t>工場名</t>
  </si>
  <si>
    <t>株式会社 川西</t>
  </si>
  <si>
    <t>丸子木材 株式会社</t>
  </si>
  <si>
    <t>協同組合 エルク</t>
  </si>
  <si>
    <t>小林木材 株式会社</t>
  </si>
  <si>
    <t>齋藤木材工業 株式会社</t>
  </si>
  <si>
    <t>信州国産材開発協同組合</t>
  </si>
  <si>
    <t>上伊那森林組合</t>
  </si>
  <si>
    <t>株式会社 ウッドレックス</t>
  </si>
  <si>
    <t>株式会社 ウッドアンドアース</t>
  </si>
  <si>
    <t>根羽村森林組合</t>
  </si>
  <si>
    <t>大共木材 有限会社</t>
  </si>
  <si>
    <t>合資会社 中村木材工業所</t>
  </si>
  <si>
    <t>株式会社 勝野木材</t>
  </si>
  <si>
    <t>南木曽木材産業 株式会社</t>
  </si>
  <si>
    <t>のむら木材 株式会社</t>
  </si>
  <si>
    <t>有限会社 中信</t>
  </si>
  <si>
    <t>林友ハウス工業 株式会社</t>
  </si>
  <si>
    <t>有限会社 田中製材所</t>
  </si>
  <si>
    <t>長野森林組合</t>
  </si>
  <si>
    <t>有限会社 堀内林業技術研究所</t>
  </si>
  <si>
    <t>瑞穂木材 株式会社</t>
  </si>
  <si>
    <t>菅沼木材 株式会社</t>
  </si>
  <si>
    <t>株式会社 織建</t>
  </si>
  <si>
    <t>株式会社 マルキチ</t>
  </si>
  <si>
    <t>飯伊森林組合　飯伊木材流通センター</t>
  </si>
  <si>
    <t>出口木材工業 株式会社</t>
  </si>
  <si>
    <t>株式会社 青木屋</t>
  </si>
  <si>
    <t>株式会社 ヤマニ</t>
  </si>
  <si>
    <t>上郷木材 株式会社</t>
  </si>
  <si>
    <t>丸登製材 有限会社</t>
  </si>
  <si>
    <t>有限会社 薮原製材所</t>
  </si>
  <si>
    <t>奈川木工企業組合</t>
  </si>
  <si>
    <t>有限会社 伊藤商店</t>
  </si>
  <si>
    <t>後藤製材建設 株式会社</t>
  </si>
  <si>
    <t>伊賀良木材 株式会社</t>
  </si>
  <si>
    <t>征矢野建材 株式会社</t>
  </si>
  <si>
    <t>大桑木材工業 株式会社</t>
  </si>
  <si>
    <t>登美屋建設 株式会社</t>
  </si>
  <si>
    <t>有限会社 有賀製材所</t>
  </si>
  <si>
    <t>有限会社 北島屋</t>
  </si>
  <si>
    <t>有限会社 ナチュラルウッド</t>
  </si>
  <si>
    <t>有限会社 唐沢木材工業</t>
  </si>
  <si>
    <t>株式会社 木曽アルテック社</t>
  </si>
  <si>
    <t>株式会社 鎌倉材木店</t>
  </si>
  <si>
    <t>向山製材所</t>
  </si>
  <si>
    <t>協同組合 安曇野の森</t>
  </si>
  <si>
    <t>中澤木材 株式会社</t>
  </si>
  <si>
    <t>生田木材技建 株式会社</t>
  </si>
  <si>
    <t>伊藤木材 株式会社</t>
  </si>
  <si>
    <t>Ｎ－</t>
  </si>
  <si>
    <t>番</t>
  </si>
  <si>
    <t>003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</si>
  <si>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</si>
  <si>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</si>
  <si>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</si>
  <si>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</si>
  <si>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</si>
  <si>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</si>
  <si>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</si>
  <si>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</si>
  <si>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</si>
  <si>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</si>
  <si>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</si>
  <si>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</si>
  <si>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</si>
  <si>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</si>
  <si>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</si>
  <si>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</si>
  <si>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</si>
  <si>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</si>
  <si>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</si>
  <si>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</si>
  <si>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</si>
  <si>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</si>
  <si>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</si>
  <si>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</si>
  <si>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</si>
  <si>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</si>
  <si>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033</t>
  </si>
  <si>
    <t>034</t>
  </si>
  <si>
    <t>035</t>
  </si>
  <si>
    <t>036</t>
  </si>
  <si>
    <t>038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</si>
  <si>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</si>
  <si>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</si>
  <si>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</si>
  <si>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</si>
  <si>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</si>
  <si>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</si>
  <si>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</si>
  <si>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</si>
  <si>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</si>
  <si>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</si>
  <si>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</si>
  <si>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</si>
  <si>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</si>
  <si>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</si>
  <si>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</si>
  <si>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</si>
  <si>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</si>
  <si>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r>
      <t>　（２）乾燥証明書：別紙「乾燥証明書」のとおり　　</t>
    </r>
    <r>
      <rPr>
        <b/>
        <sz val="10.5"/>
        <color indexed="10"/>
        <rFont val="ＭＳ ゴシック"/>
        <family val="3"/>
      </rPr>
      <t>※乾燥を委託した場合のみ添付</t>
    </r>
  </si>
  <si>
    <t>平成２２年　４月　１日</t>
  </si>
  <si>
    <t>○○○○様邸新築工事</t>
  </si>
  <si>
    <t>長野市○○○○</t>
  </si>
  <si>
    <t>株式会社 ○○○○</t>
  </si>
  <si>
    <t>○○○○ 株式会社</t>
  </si>
  <si>
    <t>佐藤　正樹</t>
  </si>
  <si>
    <t>すぎ</t>
  </si>
  <si>
    <t>床下地</t>
  </si>
  <si>
    <t>床板</t>
  </si>
  <si>
    <t>KD</t>
  </si>
  <si>
    <t>Ⅰ 乙種構造材</t>
  </si>
  <si>
    <t>Ⅱ 甲種構造材</t>
  </si>
  <si>
    <t>Ⅲ 造作用製材</t>
  </si>
  <si>
    <t>Ⅴ 集成材</t>
  </si>
  <si>
    <t>Ⅵ フローリング</t>
  </si>
  <si>
    <t>Ⅶ 家具･建具･小木工品</t>
  </si>
  <si>
    <t>Ⅷ 接着重ね梁</t>
  </si>
  <si>
    <t>№</t>
  </si>
  <si>
    <t>Ｎ-030</t>
  </si>
  <si>
    <t>株式会社 青木屋</t>
  </si>
  <si>
    <t>385-0031</t>
  </si>
  <si>
    <t>佐久市内山7007</t>
  </si>
  <si>
    <t>Ｎ-003</t>
  </si>
  <si>
    <t>株式会社 川西</t>
  </si>
  <si>
    <t>386-1546</t>
  </si>
  <si>
    <t>宮澤　広一</t>
  </si>
  <si>
    <t>Ｎ-006</t>
  </si>
  <si>
    <t>協同組合 エルク</t>
  </si>
  <si>
    <t>389-0514</t>
  </si>
  <si>
    <t>東御市加沢201-5</t>
  </si>
  <si>
    <t>竹内　公一</t>
  </si>
  <si>
    <t>Ｎ-007</t>
  </si>
  <si>
    <t>386-0701</t>
  </si>
  <si>
    <t>小県郡長和町和田4336-1</t>
  </si>
  <si>
    <t>Ｎ-008</t>
  </si>
  <si>
    <t>小県郡長和町和田561</t>
  </si>
  <si>
    <t>Ｎ-048</t>
  </si>
  <si>
    <t>386-1106</t>
  </si>
  <si>
    <t>上田市小泉910-5</t>
  </si>
  <si>
    <t>Ｎ-010</t>
  </si>
  <si>
    <t>399-4432</t>
  </si>
  <si>
    <t>伊那市東春近1604-1</t>
  </si>
  <si>
    <t>白鳥　　孝</t>
  </si>
  <si>
    <t>Ｎ-025</t>
  </si>
  <si>
    <t>菅沼木材 株式会社</t>
  </si>
  <si>
    <t>399-4101</t>
  </si>
  <si>
    <t>駒ヶ根市下平941-1</t>
  </si>
  <si>
    <t>Ｎ-026</t>
  </si>
  <si>
    <t>株式会社 織建</t>
  </si>
  <si>
    <t>396-0023</t>
  </si>
  <si>
    <t>伊那市山寺1526-8</t>
  </si>
  <si>
    <t>織井　常昭</t>
  </si>
  <si>
    <t>Ｎ-045</t>
  </si>
  <si>
    <t>登美屋建設 株式会社</t>
  </si>
  <si>
    <t>399-3705</t>
  </si>
  <si>
    <t>上伊那郡飯島町七久保5195-1</t>
  </si>
  <si>
    <t>石神　克彦</t>
  </si>
  <si>
    <t>Ｎ-046</t>
  </si>
  <si>
    <t>有限会社 有賀製材所</t>
  </si>
  <si>
    <t>399-4501</t>
  </si>
  <si>
    <t>Ｎ-047</t>
  </si>
  <si>
    <t>有限会社 北島屋</t>
  </si>
  <si>
    <t>399-4431</t>
  </si>
  <si>
    <t>北原　正広</t>
  </si>
  <si>
    <t>Ｎ-049</t>
  </si>
  <si>
    <t>有限会社 唐沢木材工業</t>
  </si>
  <si>
    <t>伊那市西箕輪2021-1</t>
  </si>
  <si>
    <t>唐沢　　峻</t>
  </si>
  <si>
    <t>Ｎ-052</t>
  </si>
  <si>
    <t>向山製材所</t>
  </si>
  <si>
    <t>396-0002</t>
  </si>
  <si>
    <t>伊那市手良沢沢岡851-4</t>
  </si>
  <si>
    <t>都築木材 株式会社</t>
  </si>
  <si>
    <t>396-0011</t>
  </si>
  <si>
    <t>伊那市日影336</t>
  </si>
  <si>
    <t>都築　寛明</t>
  </si>
  <si>
    <t>北原　勇司</t>
  </si>
  <si>
    <t>Ｎ-013</t>
  </si>
  <si>
    <t>395-0701</t>
  </si>
  <si>
    <t>下伊那郡根羽村407-10</t>
  </si>
  <si>
    <t>大久保　憲一</t>
  </si>
  <si>
    <t>鈴木　　寿・佐伯　伸治・石原　稔明・堀　　聖二</t>
  </si>
  <si>
    <t>Ｎ-028</t>
  </si>
  <si>
    <t>飯伊森林組合　飯伊木材流通センター</t>
  </si>
  <si>
    <t>395-0033</t>
  </si>
  <si>
    <t>飯田市常盤町30</t>
  </si>
  <si>
    <t>Ｎ-034</t>
  </si>
  <si>
    <t>395-0004</t>
  </si>
  <si>
    <t>Ｎ-035</t>
  </si>
  <si>
    <t>399-1612</t>
  </si>
  <si>
    <t>Ｎ-041</t>
  </si>
  <si>
    <t>後藤製材建設 株式会社</t>
  </si>
  <si>
    <t>395-0821</t>
  </si>
  <si>
    <t>飯田市松尾新井7238</t>
  </si>
  <si>
    <t>Ｎ-042</t>
  </si>
  <si>
    <t>伊賀良木材 株式会社</t>
  </si>
  <si>
    <t>395-0156</t>
  </si>
  <si>
    <t>飯田市中村46</t>
  </si>
  <si>
    <t>原　　稲男</t>
  </si>
  <si>
    <t>Ｎ-055</t>
  </si>
  <si>
    <t>生田木材技建 株式会社</t>
  </si>
  <si>
    <t>399-3302</t>
  </si>
  <si>
    <t>福澤　友安</t>
  </si>
  <si>
    <t>Ｎ-060</t>
  </si>
  <si>
    <t>株式会社 飯伊</t>
  </si>
  <si>
    <t>395-1100</t>
  </si>
  <si>
    <t>下伊那郡喬木村400-161</t>
  </si>
  <si>
    <t>林　　和弘</t>
  </si>
  <si>
    <t>小澤　由徳</t>
  </si>
  <si>
    <t>Ｎ-016</t>
  </si>
  <si>
    <t>株式会社 勝野木材</t>
  </si>
  <si>
    <t>399-5301</t>
  </si>
  <si>
    <t>Ｎ-017</t>
  </si>
  <si>
    <t>399-5302</t>
  </si>
  <si>
    <t>柴原　　薫</t>
  </si>
  <si>
    <t>Ｎ-018</t>
  </si>
  <si>
    <t>のむら木材 株式会社</t>
  </si>
  <si>
    <t>399-5604</t>
  </si>
  <si>
    <t>木曽郡上松町正島町1-18-1</t>
  </si>
  <si>
    <t>Ｎ-029</t>
  </si>
  <si>
    <t>出口木材工業 株式会社</t>
  </si>
  <si>
    <t>399-5504</t>
  </si>
  <si>
    <t>木曽郡大桑村野尻2226</t>
  </si>
  <si>
    <t>Ｎ-036</t>
  </si>
  <si>
    <t>有限会社 薮原製材所</t>
  </si>
  <si>
    <t>399-6201</t>
  </si>
  <si>
    <t>木曽郡木祖村薮原1242-2</t>
  </si>
  <si>
    <t>Ｎ-044</t>
  </si>
  <si>
    <t>大桑木材工業 株式会社</t>
  </si>
  <si>
    <t>木曽郡大桑村野尻1230</t>
  </si>
  <si>
    <t>Ｎ-061</t>
  </si>
  <si>
    <t>株式会社 桶数　正島工場</t>
  </si>
  <si>
    <t>木曽郡上松町正島町1-19</t>
  </si>
  <si>
    <t>伊藤　今朝雄</t>
  </si>
  <si>
    <t>中村　清邦</t>
  </si>
  <si>
    <t>Ｎ-014</t>
  </si>
  <si>
    <t>399-6302</t>
  </si>
  <si>
    <t>塩尻市木曽平沢2077-261</t>
  </si>
  <si>
    <t>Ｎ-019</t>
  </si>
  <si>
    <t>399-8101</t>
  </si>
  <si>
    <t>安曇野市三郷明盛1835</t>
  </si>
  <si>
    <t>宮川　秀紀</t>
  </si>
  <si>
    <t>Ｎ-020</t>
  </si>
  <si>
    <t>399-8303</t>
  </si>
  <si>
    <t>安曇野市穂高8421</t>
  </si>
  <si>
    <t>穂苅　　淳</t>
  </si>
  <si>
    <t>宮川　健次</t>
  </si>
  <si>
    <t>Ｎ-021</t>
  </si>
  <si>
    <t>399-0024</t>
  </si>
  <si>
    <t>松本市寿南1-7-22</t>
  </si>
  <si>
    <t>塩川　勇太・花村　武政</t>
  </si>
  <si>
    <t>Ｎ-038</t>
  </si>
  <si>
    <t>奈川木工企業組合</t>
  </si>
  <si>
    <t>390-1611</t>
  </si>
  <si>
    <t>松本市奈川2046</t>
  </si>
  <si>
    <t>奥原　誠</t>
  </si>
  <si>
    <t>Ｎ-043</t>
  </si>
  <si>
    <t>征矢野建材 株式会社</t>
  </si>
  <si>
    <t>399-0033</t>
  </si>
  <si>
    <t>松本市笹賀7116-1</t>
  </si>
  <si>
    <t>Ｎ-050</t>
  </si>
  <si>
    <t>株式会社 木曽アルテック社</t>
  </si>
  <si>
    <t>399-6303</t>
  </si>
  <si>
    <t>塩尻市奈良井82-1</t>
  </si>
  <si>
    <t>斉藤　寛親</t>
  </si>
  <si>
    <t>Ｎ-053</t>
  </si>
  <si>
    <t>協同組合 安曇野の森</t>
  </si>
  <si>
    <t>399-8301</t>
  </si>
  <si>
    <t>安曇野市穂高有明9966</t>
  </si>
  <si>
    <t>印出　　稔</t>
  </si>
  <si>
    <t>Ｎ-022</t>
  </si>
  <si>
    <t>380-0852</t>
  </si>
  <si>
    <t>長野市東之門町2462</t>
  </si>
  <si>
    <t>Ｎ-040</t>
  </si>
  <si>
    <t>有限会社 伊藤商店</t>
  </si>
  <si>
    <t>389-1305</t>
  </si>
  <si>
    <t>上水内郡信濃町柏原2680-1</t>
  </si>
  <si>
    <t>伊藤　定三、佐藤　正樹</t>
  </si>
  <si>
    <t>Ｎ-051</t>
  </si>
  <si>
    <t>株式会社 鎌倉材木店</t>
  </si>
  <si>
    <t>381-0024</t>
  </si>
  <si>
    <t>長野市南長池39-5</t>
  </si>
  <si>
    <t>鎌倉　利光</t>
  </si>
  <si>
    <t>Ｎ-056</t>
  </si>
  <si>
    <t>伊藤木材 株式会社</t>
  </si>
  <si>
    <t>Ｎ-059</t>
  </si>
  <si>
    <t>有限会社 丸山材木店</t>
  </si>
  <si>
    <t>382-0037</t>
  </si>
  <si>
    <t>須坂市野辺町746</t>
  </si>
  <si>
    <t>丸山　　剛</t>
  </si>
  <si>
    <t>黒岩　寛雅</t>
  </si>
  <si>
    <t>株式会社 山崎屋木工製作所</t>
  </si>
  <si>
    <t>387-0013</t>
  </si>
  <si>
    <t>千曲市小島2817</t>
  </si>
  <si>
    <t>山崎　慎一郎</t>
  </si>
  <si>
    <t>大谷　健一郎</t>
  </si>
  <si>
    <t>Ｎ-024</t>
  </si>
  <si>
    <t>瑞穂木材 株式会社</t>
  </si>
  <si>
    <t>389-2301</t>
  </si>
  <si>
    <t>下髙井郡木島平村穂高3228-1</t>
  </si>
  <si>
    <t>芳川　彰仁</t>
  </si>
  <si>
    <t>Ｎ-054</t>
  </si>
  <si>
    <t>中澤木材 株式会社</t>
  </si>
  <si>
    <t>383-0064</t>
  </si>
  <si>
    <t>中野市新井宮廻り614</t>
  </si>
  <si>
    <t>Ｎ-058</t>
  </si>
  <si>
    <t>栄村森林組合</t>
  </si>
  <si>
    <t>389-2703</t>
  </si>
  <si>
    <t>下水内郡栄村大字堺16711</t>
  </si>
  <si>
    <t>桑原　重雄</t>
  </si>
  <si>
    <t>上倉　庄栄</t>
  </si>
  <si>
    <t>内村　博志・高見澤　昌治・三石　進一</t>
  </si>
  <si>
    <t>Ｎ-062</t>
  </si>
  <si>
    <t>Ｎ-063</t>
  </si>
  <si>
    <t>Ｎ-062</t>
  </si>
  <si>
    <t>Ｎ-063</t>
  </si>
  <si>
    <t>認証番号1</t>
  </si>
  <si>
    <t>003</t>
  </si>
  <si>
    <t>059</t>
  </si>
  <si>
    <t>060</t>
  </si>
  <si>
    <t>006</t>
  </si>
  <si>
    <t>010</t>
  </si>
  <si>
    <t>013</t>
  </si>
  <si>
    <t>016</t>
  </si>
  <si>
    <t>024</t>
  </si>
  <si>
    <t>028</t>
  </si>
  <si>
    <t>034</t>
  </si>
  <si>
    <t>038</t>
  </si>
  <si>
    <t>040</t>
  </si>
  <si>
    <t>058</t>
  </si>
  <si>
    <t>061</t>
  </si>
  <si>
    <t>062</t>
  </si>
  <si>
    <t>063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</si>
</sst>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&quot;　&quot;"/>
    <numFmt numFmtId="178" formatCode="#,##0.0000&quot;  &quot;"/>
    <numFmt numFmtId="179" formatCode="#,##0_ "/>
    <numFmt numFmtId="180" formatCode="0.000_ "/>
    <numFmt numFmtId="181" formatCode="0_ "/>
    <numFmt numFmtId="182" formatCode="mmm\-yyyy"/>
    <numFmt numFmtId="183" formatCode="###\ &quot;社&quot;"/>
    <numFmt numFmtId="184" formatCode="&quot;(&quot;&quot;&quot;@&quot;)&quot;"/>
  </numFmts>
  <fonts count="60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8"/>
      <name val="ＤＨＰ平成明朝体W7"/>
      <family val="0"/>
    </font>
    <font>
      <sz val="10.5"/>
      <name val="ＭＳ 明朝"/>
      <family val="1"/>
    </font>
    <font>
      <sz val="6"/>
      <name val="ＭＳ Ｐゴシック"/>
      <family val="3"/>
    </font>
    <font>
      <sz val="20"/>
      <name val="ＤＦ平成明朝体W7"/>
      <family val="0"/>
    </font>
    <font>
      <sz val="16"/>
      <name val="ＭＳ 明朝"/>
      <family val="1"/>
    </font>
    <font>
      <sz val="14"/>
      <name val="ＭＳ 明朝"/>
      <family val="1"/>
    </font>
    <font>
      <sz val="18"/>
      <name val="ＤＦ平成明朝体W7"/>
      <family val="0"/>
    </font>
    <font>
      <sz val="18"/>
      <name val="ＭＳ 明朝"/>
      <family val="1"/>
    </font>
    <font>
      <sz val="16"/>
      <color indexed="12"/>
      <name val="HG創英角ｺﾞｼｯｸUB"/>
      <family val="3"/>
    </font>
    <font>
      <sz val="10"/>
      <name val="ＭＳ ゴシック"/>
      <family val="3"/>
    </font>
    <font>
      <sz val="9"/>
      <color indexed="10"/>
      <name val="ＭＳ Ｐゴシック"/>
      <family val="3"/>
    </font>
    <font>
      <b/>
      <sz val="10.5"/>
      <color indexed="10"/>
      <name val="ＭＳ 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name val="Meiryo UI"/>
      <family val="3"/>
    </font>
    <font>
      <sz val="11"/>
      <color indexed="12"/>
      <name val="ＭＳ ゴシック"/>
      <family val="3"/>
    </font>
    <font>
      <sz val="20"/>
      <color indexed="8"/>
      <name val="Calibri"/>
      <family val="2"/>
    </font>
    <font>
      <sz val="20"/>
      <color indexed="8"/>
      <name val="ＭＳ Ｐゴシック"/>
      <family val="3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8"/>
      <name val="ＭＳ 明朝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double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double"/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3" applyFont="1" applyBorder="1" applyAlignment="1" applyProtection="1">
      <alignment horizontal="center" vertical="center"/>
      <protection locked="0"/>
    </xf>
    <xf numFmtId="176" fontId="0" fillId="0" borderId="10" xfId="63" applyNumberFormat="1" applyFont="1" applyBorder="1" applyAlignment="1" applyProtection="1">
      <alignment vertical="center"/>
      <protection locked="0"/>
    </xf>
    <xf numFmtId="176" fontId="0" fillId="0" borderId="11" xfId="63" applyNumberFormat="1" applyFont="1" applyBorder="1" applyAlignment="1" applyProtection="1">
      <alignment horizontal="left" vertical="center"/>
      <protection locked="0"/>
    </xf>
    <xf numFmtId="176" fontId="0" fillId="0" borderId="12" xfId="63" applyNumberFormat="1" applyFont="1" applyBorder="1" applyAlignment="1" applyProtection="1">
      <alignment horizontal="left" vertical="center" shrinkToFit="1"/>
      <protection locked="0"/>
    </xf>
    <xf numFmtId="179" fontId="0" fillId="0" borderId="10" xfId="63" applyNumberFormat="1" applyFont="1" applyBorder="1" applyAlignment="1" applyProtection="1">
      <alignment vertical="center"/>
      <protection locked="0"/>
    </xf>
    <xf numFmtId="0" fontId="0" fillId="0" borderId="10" xfId="63" applyFont="1" applyBorder="1" applyAlignment="1" applyProtection="1">
      <alignment horizontal="center" vertical="center"/>
      <protection locked="0"/>
    </xf>
    <xf numFmtId="176" fontId="0" fillId="0" borderId="10" xfId="63" applyNumberFormat="1" applyFont="1" applyBorder="1" applyAlignment="1" applyProtection="1">
      <alignment horizontal="left" vertical="center"/>
      <protection locked="0"/>
    </xf>
    <xf numFmtId="176" fontId="0" fillId="0" borderId="13" xfId="63" applyNumberFormat="1" applyFont="1" applyBorder="1" applyAlignment="1" applyProtection="1">
      <alignment horizontal="left" vertical="center"/>
      <protection locked="0"/>
    </xf>
    <xf numFmtId="176" fontId="0" fillId="0" borderId="10" xfId="63" applyNumberFormat="1" applyFont="1" applyBorder="1" applyAlignment="1">
      <alignment vertical="center"/>
      <protection/>
    </xf>
    <xf numFmtId="176" fontId="0" fillId="0" borderId="12" xfId="63" applyNumberFormat="1" applyFont="1" applyBorder="1" applyAlignment="1" applyProtection="1">
      <alignment horizontal="left" vertical="center"/>
      <protection locked="0"/>
    </xf>
    <xf numFmtId="179" fontId="0" fillId="0" borderId="10" xfId="63" applyNumberFormat="1" applyFont="1" applyFill="1" applyBorder="1" applyAlignment="1" applyProtection="1">
      <alignment vertical="center"/>
      <protection locked="0"/>
    </xf>
    <xf numFmtId="176" fontId="0" fillId="0" borderId="10" xfId="63" applyNumberFormat="1" applyFont="1" applyBorder="1" applyAlignment="1" applyProtection="1">
      <alignment horizontal="center" vertical="center"/>
      <protection locked="0"/>
    </xf>
    <xf numFmtId="176" fontId="0" fillId="0" borderId="13" xfId="63" applyNumberFormat="1" applyFont="1" applyBorder="1" applyAlignment="1" applyProtection="1">
      <alignment vertical="center"/>
      <protection locked="0"/>
    </xf>
    <xf numFmtId="176" fontId="0" fillId="0" borderId="10" xfId="63" applyNumberFormat="1" applyFont="1" applyBorder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81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178" fontId="0" fillId="0" borderId="12" xfId="63" applyNumberFormat="1" applyFont="1" applyBorder="1" applyAlignment="1" applyProtection="1">
      <alignment horizontal="center" vertical="center"/>
      <protection locked="0"/>
    </xf>
    <xf numFmtId="178" fontId="0" fillId="0" borderId="11" xfId="63" applyNumberFormat="1" applyFont="1" applyBorder="1" applyAlignment="1" applyProtection="1">
      <alignment vertical="center"/>
      <protection locked="0"/>
    </xf>
    <xf numFmtId="178" fontId="0" fillId="0" borderId="21" xfId="63" applyNumberFormat="1" applyFont="1" applyBorder="1" applyAlignment="1" applyProtection="1">
      <alignment horizontal="center" vertical="center"/>
      <protection locked="0"/>
    </xf>
    <xf numFmtId="178" fontId="0" fillId="0" borderId="10" xfId="63" applyNumberFormat="1" applyFont="1" applyBorder="1" applyAlignment="1" applyProtection="1">
      <alignment vertical="center"/>
      <protection locked="0"/>
    </xf>
    <xf numFmtId="178" fontId="0" fillId="0" borderId="20" xfId="63" applyNumberFormat="1" applyFont="1" applyBorder="1" applyAlignment="1" applyProtection="1">
      <alignment horizontal="center" vertical="center"/>
      <protection locked="0"/>
    </xf>
    <xf numFmtId="178" fontId="0" fillId="0" borderId="22" xfId="63" applyNumberFormat="1" applyFont="1" applyBorder="1" applyAlignment="1" applyProtection="1">
      <alignment horizontal="center" vertical="center"/>
      <protection locked="0"/>
    </xf>
    <xf numFmtId="0" fontId="18" fillId="33" borderId="10" xfId="61" applyNumberFormat="1" applyFont="1" applyFill="1" applyBorder="1" applyAlignment="1">
      <alignment horizontal="center" vertical="center"/>
      <protection/>
    </xf>
    <xf numFmtId="0" fontId="18" fillId="0" borderId="0" xfId="61" applyNumberFormat="1" applyFont="1" applyBorder="1" applyAlignment="1">
      <alignment vertical="center"/>
      <protection/>
    </xf>
    <xf numFmtId="0" fontId="18" fillId="0" borderId="10" xfId="61" applyNumberFormat="1" applyFont="1" applyBorder="1" applyAlignment="1">
      <alignment horizontal="center" vertical="center"/>
      <protection/>
    </xf>
    <xf numFmtId="0" fontId="18" fillId="0" borderId="10" xfId="61" applyNumberFormat="1" applyFont="1" applyBorder="1" applyAlignment="1">
      <alignment vertical="center"/>
      <protection/>
    </xf>
    <xf numFmtId="0" fontId="18" fillId="0" borderId="10" xfId="61" applyNumberFormat="1" applyFont="1" applyBorder="1" applyAlignment="1">
      <alignment vertical="center" wrapText="1"/>
      <protection/>
    </xf>
    <xf numFmtId="0" fontId="18" fillId="0" borderId="10" xfId="62" applyNumberFormat="1" applyFont="1" applyBorder="1" applyAlignment="1">
      <alignment vertical="center"/>
      <protection/>
    </xf>
    <xf numFmtId="0" fontId="18" fillId="0" borderId="0" xfId="61" applyNumberFormat="1" applyFont="1" applyAlignment="1">
      <alignment vertical="center"/>
      <protection/>
    </xf>
    <xf numFmtId="49" fontId="18" fillId="33" borderId="10" xfId="61" applyNumberFormat="1" applyFont="1" applyFill="1" applyBorder="1" applyAlignment="1">
      <alignment horizontal="center" vertical="center" wrapText="1"/>
      <protection/>
    </xf>
    <xf numFmtId="49" fontId="18" fillId="0" borderId="10" xfId="61" applyNumberFormat="1" applyFont="1" applyBorder="1" applyAlignment="1">
      <alignment horizontal="center" vertical="center"/>
      <protection/>
    </xf>
    <xf numFmtId="49" fontId="18" fillId="0" borderId="0" xfId="61" applyNumberFormat="1" applyFont="1" applyBorder="1" applyAlignment="1">
      <alignment horizontal="center" vertical="center"/>
      <protection/>
    </xf>
    <xf numFmtId="49" fontId="18" fillId="0" borderId="0" xfId="61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0" fontId="0" fillId="0" borderId="0" xfId="62" applyFont="1" applyFill="1" applyAlignment="1" applyProtection="1">
      <alignment horizontal="center" vertical="center"/>
      <protection/>
    </xf>
    <xf numFmtId="0" fontId="0" fillId="0" borderId="0" xfId="62" applyFont="1" applyFill="1" applyAlignment="1" applyProtection="1">
      <alignment vertical="center"/>
      <protection/>
    </xf>
    <xf numFmtId="0" fontId="0" fillId="0" borderId="10" xfId="62" applyFont="1" applyFill="1" applyBorder="1" applyAlignment="1" applyProtection="1">
      <alignment horizontal="center" vertical="center"/>
      <protection/>
    </xf>
    <xf numFmtId="0" fontId="2" fillId="0" borderId="0" xfId="62" applyFont="1" applyFill="1" applyAlignment="1" applyProtection="1">
      <alignment vertical="center"/>
      <protection/>
    </xf>
    <xf numFmtId="0" fontId="0" fillId="0" borderId="10" xfId="62" applyFont="1" applyFill="1" applyBorder="1" applyAlignment="1" applyProtection="1">
      <alignment vertical="center"/>
      <protection/>
    </xf>
    <xf numFmtId="49" fontId="2" fillId="0" borderId="0" xfId="62" applyNumberFormat="1" applyFont="1" applyFill="1" applyAlignment="1" applyProtection="1">
      <alignment horizontal="center" vertical="center"/>
      <protection/>
    </xf>
    <xf numFmtId="0" fontId="2" fillId="0" borderId="23" xfId="62" applyFont="1" applyFill="1" applyBorder="1" applyAlignment="1" applyProtection="1">
      <alignment vertical="center"/>
      <protection/>
    </xf>
    <xf numFmtId="0" fontId="2" fillId="0" borderId="24" xfId="62" applyFont="1" applyFill="1" applyBorder="1" applyAlignment="1" applyProtection="1">
      <alignment vertical="center"/>
      <protection/>
    </xf>
    <xf numFmtId="0" fontId="2" fillId="0" borderId="0" xfId="62" applyFont="1" applyFill="1" applyBorder="1" applyAlignment="1" applyProtection="1">
      <alignment vertical="center"/>
      <protection/>
    </xf>
    <xf numFmtId="0" fontId="2" fillId="0" borderId="25" xfId="62" applyFont="1" applyFill="1" applyBorder="1" applyAlignment="1" applyProtection="1">
      <alignment horizontal="center" vertical="center"/>
      <protection/>
    </xf>
    <xf numFmtId="0" fontId="2" fillId="0" borderId="26" xfId="62" applyFont="1" applyFill="1" applyBorder="1" applyAlignment="1" applyProtection="1">
      <alignment vertical="center"/>
      <protection/>
    </xf>
    <xf numFmtId="0" fontId="2" fillId="0" borderId="27" xfId="62" applyFont="1" applyFill="1" applyBorder="1" applyAlignment="1" applyProtection="1">
      <alignment vertical="center"/>
      <protection/>
    </xf>
    <xf numFmtId="0" fontId="2" fillId="0" borderId="28" xfId="62" applyFont="1" applyFill="1" applyBorder="1" applyAlignment="1" applyProtection="1">
      <alignment vertical="center"/>
      <protection/>
    </xf>
    <xf numFmtId="0" fontId="0" fillId="0" borderId="0" xfId="62" applyFont="1" applyFill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vertical="center"/>
      <protection/>
    </xf>
    <xf numFmtId="49" fontId="2" fillId="0" borderId="0" xfId="62" applyNumberFormat="1" applyFont="1" applyFill="1" applyAlignment="1" applyProtection="1">
      <alignment vertical="center"/>
      <protection locked="0"/>
    </xf>
    <xf numFmtId="0" fontId="2" fillId="0" borderId="0" xfId="63" applyFont="1" applyProtection="1">
      <alignment vertical="center"/>
      <protection/>
    </xf>
    <xf numFmtId="0" fontId="0" fillId="0" borderId="0" xfId="63" applyFont="1" applyAlignment="1" applyProtection="1">
      <alignment horizontal="center" vertical="center"/>
      <protection/>
    </xf>
    <xf numFmtId="0" fontId="2" fillId="0" borderId="0" xfId="63" applyNumberFormat="1" applyFont="1" applyAlignment="1" applyProtection="1">
      <alignment horizontal="right" vertical="center"/>
      <protection/>
    </xf>
    <xf numFmtId="0" fontId="2" fillId="0" borderId="0" xfId="63" applyFont="1" applyAlignment="1" applyProtection="1">
      <alignment horizontal="center" vertical="center"/>
      <protection/>
    </xf>
    <xf numFmtId="0" fontId="0" fillId="0" borderId="0" xfId="63" applyFont="1" applyProtection="1">
      <alignment vertical="center"/>
      <protection/>
    </xf>
    <xf numFmtId="0" fontId="13" fillId="0" borderId="0" xfId="63" applyFont="1" applyAlignment="1" applyProtection="1">
      <alignment horizontal="center" vertical="center"/>
      <protection/>
    </xf>
    <xf numFmtId="0" fontId="2" fillId="0" borderId="29" xfId="63" applyFont="1" applyBorder="1" applyAlignment="1" applyProtection="1">
      <alignment vertical="center"/>
      <protection/>
    </xf>
    <xf numFmtId="0" fontId="2" fillId="0" borderId="29" xfId="63" applyFont="1" applyBorder="1" applyAlignment="1" applyProtection="1">
      <alignment horizontal="distributed" vertical="center"/>
      <protection/>
    </xf>
    <xf numFmtId="0" fontId="2" fillId="0" borderId="30" xfId="63" applyFont="1" applyBorder="1" applyAlignment="1" applyProtection="1">
      <alignment vertical="center"/>
      <protection/>
    </xf>
    <xf numFmtId="0" fontId="2" fillId="0" borderId="30" xfId="63" applyFont="1" applyBorder="1" applyAlignment="1" applyProtection="1">
      <alignment horizontal="distributed" vertical="center"/>
      <protection/>
    </xf>
    <xf numFmtId="0" fontId="8" fillId="0" borderId="0" xfId="63" applyFont="1" applyAlignment="1" applyProtection="1">
      <alignment horizontal="center" vertical="center"/>
      <protection/>
    </xf>
    <xf numFmtId="0" fontId="14" fillId="0" borderId="0" xfId="63" applyFont="1" applyAlignment="1" applyProtection="1">
      <alignment horizontal="center" vertical="center"/>
      <protection/>
    </xf>
    <xf numFmtId="0" fontId="0" fillId="0" borderId="31" xfId="63" applyFont="1" applyBorder="1" applyAlignment="1" applyProtection="1">
      <alignment horizontal="center" vertical="center"/>
      <protection/>
    </xf>
    <xf numFmtId="0" fontId="2" fillId="0" borderId="32" xfId="63" applyFont="1" applyBorder="1" applyProtection="1">
      <alignment vertical="center"/>
      <protection/>
    </xf>
    <xf numFmtId="176" fontId="0" fillId="0" borderId="10" xfId="63" applyNumberFormat="1" applyFont="1" applyBorder="1" applyAlignment="1" applyProtection="1">
      <alignment horizontal="center" vertical="center"/>
      <protection/>
    </xf>
    <xf numFmtId="176" fontId="0" fillId="0" borderId="11" xfId="63" applyNumberFormat="1" applyFont="1" applyBorder="1" applyAlignment="1" applyProtection="1">
      <alignment vertical="center" shrinkToFit="1"/>
      <protection/>
    </xf>
    <xf numFmtId="176" fontId="0" fillId="0" borderId="10" xfId="63" applyNumberFormat="1" applyFont="1" applyBorder="1" applyAlignment="1" applyProtection="1">
      <alignment vertical="center"/>
      <protection/>
    </xf>
    <xf numFmtId="176" fontId="0" fillId="0" borderId="11" xfId="63" applyNumberFormat="1" applyFont="1" applyBorder="1" applyAlignment="1" applyProtection="1">
      <alignment vertical="center"/>
      <protection/>
    </xf>
    <xf numFmtId="178" fontId="0" fillId="0" borderId="0" xfId="63" applyNumberFormat="1" applyFont="1" applyBorder="1" applyAlignment="1" applyProtection="1">
      <alignment vertical="center"/>
      <protection/>
    </xf>
    <xf numFmtId="0" fontId="2" fillId="0" borderId="0" xfId="63" applyFont="1" applyBorder="1" applyProtection="1">
      <alignment vertical="center"/>
      <protection/>
    </xf>
    <xf numFmtId="176" fontId="0" fillId="0" borderId="10" xfId="63" applyNumberFormat="1" applyFont="1" applyBorder="1" applyAlignment="1" applyProtection="1">
      <alignment vertical="center" shrinkToFit="1"/>
      <protection/>
    </xf>
    <xf numFmtId="178" fontId="0" fillId="0" borderId="10" xfId="63" applyNumberFormat="1" applyFont="1" applyBorder="1" applyAlignment="1" applyProtection="1">
      <alignment vertical="center"/>
      <protection/>
    </xf>
    <xf numFmtId="0" fontId="0" fillId="33" borderId="30" xfId="63" applyFont="1" applyFill="1" applyBorder="1" applyAlignment="1" applyProtection="1">
      <alignment horizontal="center" vertical="center"/>
      <protection/>
    </xf>
    <xf numFmtId="0" fontId="0" fillId="33" borderId="20" xfId="63" applyFont="1" applyFill="1" applyBorder="1" applyAlignment="1" applyProtection="1">
      <alignment horizontal="center" vertical="center"/>
      <protection/>
    </xf>
    <xf numFmtId="0" fontId="0" fillId="33" borderId="10" xfId="63" applyFont="1" applyFill="1" applyBorder="1" applyAlignment="1" applyProtection="1">
      <alignment vertical="center"/>
      <protection/>
    </xf>
    <xf numFmtId="179" fontId="0" fillId="33" borderId="10" xfId="63" applyNumberFormat="1" applyFont="1" applyFill="1" applyBorder="1" applyAlignment="1" applyProtection="1">
      <alignment vertical="center"/>
      <protection/>
    </xf>
    <xf numFmtId="177" fontId="0" fillId="33" borderId="10" xfId="63" applyNumberFormat="1" applyFont="1" applyFill="1" applyBorder="1" applyAlignment="1" applyProtection="1">
      <alignment horizontal="center" vertical="center"/>
      <protection/>
    </xf>
    <xf numFmtId="178" fontId="0" fillId="33" borderId="10" xfId="63" applyNumberFormat="1" applyFont="1" applyFill="1" applyBorder="1" applyAlignment="1" applyProtection="1">
      <alignment vertical="center"/>
      <protection/>
    </xf>
    <xf numFmtId="178" fontId="0" fillId="33" borderId="20" xfId="63" applyNumberFormat="1" applyFont="1" applyFill="1" applyBorder="1" applyAlignment="1" applyProtection="1">
      <alignment horizontal="center" vertical="center"/>
      <protection/>
    </xf>
    <xf numFmtId="176" fontId="0" fillId="33" borderId="10" xfId="63" applyNumberFormat="1" applyFont="1" applyFill="1" applyBorder="1" applyAlignment="1" applyProtection="1">
      <alignment vertical="center"/>
      <protection/>
    </xf>
    <xf numFmtId="176" fontId="0" fillId="0" borderId="30" xfId="63" applyNumberFormat="1" applyFont="1" applyBorder="1" applyAlignment="1" applyProtection="1">
      <alignment vertical="center"/>
      <protection/>
    </xf>
    <xf numFmtId="176" fontId="0" fillId="0" borderId="20" xfId="63" applyNumberFormat="1" applyFont="1" applyBorder="1" applyAlignment="1" applyProtection="1">
      <alignment vertical="center"/>
      <protection/>
    </xf>
    <xf numFmtId="176" fontId="0" fillId="0" borderId="20" xfId="63" applyNumberFormat="1" applyFont="1" applyBorder="1" applyAlignment="1" applyProtection="1">
      <alignment horizontal="center" vertical="center"/>
      <protection/>
    </xf>
    <xf numFmtId="0" fontId="0" fillId="0" borderId="10" xfId="63" applyFont="1" applyBorder="1" applyProtection="1">
      <alignment vertical="center"/>
      <protection/>
    </xf>
    <xf numFmtId="176" fontId="0" fillId="0" borderId="0" xfId="63" applyNumberFormat="1" applyFont="1" applyBorder="1" applyAlignment="1" applyProtection="1">
      <alignment vertical="center"/>
      <protection/>
    </xf>
    <xf numFmtId="176" fontId="0" fillId="0" borderId="10" xfId="63" applyNumberFormat="1" applyFont="1" applyBorder="1" applyAlignment="1" applyProtection="1">
      <alignment vertical="center"/>
      <protection locked="0"/>
    </xf>
    <xf numFmtId="176" fontId="0" fillId="0" borderId="11" xfId="63" applyNumberFormat="1" applyFont="1" applyBorder="1" applyAlignment="1" applyProtection="1">
      <alignment horizontal="left" vertical="center"/>
      <protection locked="0"/>
    </xf>
    <xf numFmtId="176" fontId="0" fillId="0" borderId="10" xfId="63" applyNumberFormat="1" applyFont="1" applyBorder="1" applyAlignment="1" applyProtection="1">
      <alignment horizontal="left" vertical="center"/>
      <protection locked="0"/>
    </xf>
    <xf numFmtId="176" fontId="0" fillId="0" borderId="12" xfId="63" applyNumberFormat="1" applyFont="1" applyBorder="1" applyAlignment="1" applyProtection="1">
      <alignment horizontal="left" vertical="center" shrinkToFit="1"/>
      <protection locked="0"/>
    </xf>
    <xf numFmtId="0" fontId="0" fillId="0" borderId="10" xfId="62" applyFont="1" applyFill="1" applyBorder="1" applyAlignment="1" applyProtection="1">
      <alignment horizontal="center" vertical="center"/>
      <protection/>
    </xf>
    <xf numFmtId="0" fontId="2" fillId="0" borderId="33" xfId="62" applyFont="1" applyFill="1" applyBorder="1" applyAlignment="1" applyProtection="1">
      <alignment horizontal="center" vertical="center"/>
      <protection/>
    </xf>
    <xf numFmtId="0" fontId="2" fillId="0" borderId="34" xfId="62" applyFont="1" applyFill="1" applyBorder="1" applyAlignment="1" applyProtection="1">
      <alignment horizontal="center" vertical="center"/>
      <protection/>
    </xf>
    <xf numFmtId="0" fontId="2" fillId="0" borderId="33" xfId="62" applyFont="1" applyFill="1" applyBorder="1" applyAlignment="1" applyProtection="1">
      <alignment vertical="center"/>
      <protection locked="0"/>
    </xf>
    <xf numFmtId="0" fontId="2" fillId="0" borderId="35" xfId="62" applyFont="1" applyFill="1" applyBorder="1" applyAlignment="1" applyProtection="1">
      <alignment vertical="center"/>
      <protection locked="0"/>
    </xf>
    <xf numFmtId="0" fontId="2" fillId="0" borderId="34" xfId="62" applyFont="1" applyFill="1" applyBorder="1" applyAlignment="1" applyProtection="1">
      <alignment vertical="center"/>
      <protection locked="0"/>
    </xf>
    <xf numFmtId="0" fontId="2" fillId="0" borderId="0" xfId="62" applyFont="1" applyFill="1" applyAlignment="1" applyProtection="1">
      <alignment vertical="center" shrinkToFit="1"/>
      <protection locked="0"/>
    </xf>
    <xf numFmtId="0" fontId="2" fillId="0" borderId="0" xfId="62" applyFont="1" applyFill="1" applyAlignment="1" applyProtection="1">
      <alignment vertical="center" shrinkToFit="1"/>
      <protection/>
    </xf>
    <xf numFmtId="0" fontId="2" fillId="0" borderId="14" xfId="62" applyFont="1" applyFill="1" applyBorder="1" applyAlignment="1" applyProtection="1">
      <alignment horizontal="center" vertical="center"/>
      <protection/>
    </xf>
    <xf numFmtId="0" fontId="2" fillId="0" borderId="36" xfId="62" applyFont="1" applyFill="1" applyBorder="1" applyAlignment="1" applyProtection="1">
      <alignment horizontal="center" vertical="center"/>
      <protection/>
    </xf>
    <xf numFmtId="0" fontId="2" fillId="0" borderId="15" xfId="62" applyFont="1" applyFill="1" applyBorder="1" applyAlignment="1" applyProtection="1">
      <alignment horizontal="center" vertical="center"/>
      <protection/>
    </xf>
    <xf numFmtId="0" fontId="2" fillId="0" borderId="37" xfId="62" applyFont="1" applyFill="1" applyBorder="1" applyAlignment="1" applyProtection="1">
      <alignment horizontal="center" vertical="center"/>
      <protection/>
    </xf>
    <xf numFmtId="0" fontId="2" fillId="0" borderId="38" xfId="62" applyFont="1" applyFill="1" applyBorder="1" applyAlignment="1" applyProtection="1">
      <alignment horizontal="center" vertical="center"/>
      <protection/>
    </xf>
    <xf numFmtId="0" fontId="2" fillId="0" borderId="0" xfId="62" applyFont="1" applyFill="1" applyAlignment="1" applyProtection="1">
      <alignment vertical="center"/>
      <protection/>
    </xf>
    <xf numFmtId="0" fontId="2" fillId="0" borderId="39" xfId="62" applyFont="1" applyFill="1" applyBorder="1" applyAlignment="1" applyProtection="1">
      <alignment horizontal="center" vertical="center"/>
      <protection/>
    </xf>
    <xf numFmtId="0" fontId="2" fillId="0" borderId="40" xfId="62" applyFont="1" applyFill="1" applyBorder="1" applyAlignment="1" applyProtection="1">
      <alignment horizontal="center" vertical="center"/>
      <protection/>
    </xf>
    <xf numFmtId="0" fontId="2" fillId="0" borderId="41" xfId="62" applyFont="1" applyFill="1" applyBorder="1" applyAlignment="1" applyProtection="1">
      <alignment vertical="center"/>
      <protection/>
    </xf>
    <xf numFmtId="0" fontId="2" fillId="0" borderId="42" xfId="62" applyFont="1" applyFill="1" applyBorder="1" applyAlignment="1" applyProtection="1">
      <alignment vertical="center"/>
      <protection/>
    </xf>
    <xf numFmtId="0" fontId="2" fillId="0" borderId="43" xfId="62" applyFont="1" applyFill="1" applyBorder="1" applyAlignment="1" applyProtection="1">
      <alignment vertical="center"/>
      <protection/>
    </xf>
    <xf numFmtId="0" fontId="2" fillId="0" borderId="23" xfId="62" applyFont="1" applyFill="1" applyBorder="1" applyAlignment="1" applyProtection="1">
      <alignment vertical="center"/>
      <protection/>
    </xf>
    <xf numFmtId="0" fontId="2" fillId="0" borderId="44" xfId="62" applyFont="1" applyFill="1" applyBorder="1" applyAlignment="1" applyProtection="1">
      <alignment vertical="center"/>
      <protection/>
    </xf>
    <xf numFmtId="0" fontId="2" fillId="0" borderId="24" xfId="62" applyFont="1" applyFill="1" applyBorder="1" applyAlignment="1" applyProtection="1">
      <alignment vertical="center"/>
      <protection/>
    </xf>
    <xf numFmtId="0" fontId="2" fillId="0" borderId="45" xfId="62" applyFont="1" applyFill="1" applyBorder="1" applyAlignment="1" applyProtection="1">
      <alignment vertical="center"/>
      <protection locked="0"/>
    </xf>
    <xf numFmtId="0" fontId="2" fillId="0" borderId="46" xfId="62" applyFont="1" applyFill="1" applyBorder="1" applyAlignment="1" applyProtection="1">
      <alignment vertical="center"/>
      <protection locked="0"/>
    </xf>
    <xf numFmtId="0" fontId="2" fillId="0" borderId="47" xfId="62" applyFont="1" applyFill="1" applyBorder="1" applyAlignment="1" applyProtection="1">
      <alignment vertical="center"/>
      <protection locked="0"/>
    </xf>
    <xf numFmtId="0" fontId="2" fillId="0" borderId="48" xfId="62" applyFont="1" applyFill="1" applyBorder="1" applyAlignment="1" applyProtection="1">
      <alignment vertical="center"/>
      <protection locked="0"/>
    </xf>
    <xf numFmtId="0" fontId="2" fillId="0" borderId="49" xfId="62" applyFont="1" applyFill="1" applyBorder="1" applyAlignment="1" applyProtection="1">
      <alignment vertical="center"/>
      <protection locked="0"/>
    </xf>
    <xf numFmtId="0" fontId="2" fillId="0" borderId="50" xfId="62" applyFont="1" applyFill="1" applyBorder="1" applyAlignment="1" applyProtection="1">
      <alignment vertical="center"/>
      <protection locked="0"/>
    </xf>
    <xf numFmtId="0" fontId="2" fillId="0" borderId="29" xfId="62" applyFont="1" applyFill="1" applyBorder="1" applyAlignment="1" applyProtection="1">
      <alignment vertical="center" shrinkToFit="1"/>
      <protection/>
    </xf>
    <xf numFmtId="0" fontId="2" fillId="0" borderId="0" xfId="62" applyFont="1" applyFill="1" applyAlignment="1" applyProtection="1">
      <alignment vertical="center" wrapText="1"/>
      <protection locked="0"/>
    </xf>
    <xf numFmtId="0" fontId="2" fillId="0" borderId="51" xfId="62" applyFont="1" applyFill="1" applyBorder="1" applyAlignment="1" applyProtection="1">
      <alignment horizontal="center" vertical="center"/>
      <protection/>
    </xf>
    <xf numFmtId="0" fontId="2" fillId="0" borderId="52" xfId="62" applyFont="1" applyFill="1" applyBorder="1" applyAlignment="1" applyProtection="1">
      <alignment vertical="center"/>
      <protection/>
    </xf>
    <xf numFmtId="0" fontId="2" fillId="0" borderId="53" xfId="62" applyFont="1" applyFill="1" applyBorder="1" applyAlignment="1" applyProtection="1">
      <alignment vertical="center"/>
      <protection/>
    </xf>
    <xf numFmtId="0" fontId="2" fillId="0" borderId="54" xfId="62" applyFont="1" applyFill="1" applyBorder="1" applyAlignment="1" applyProtection="1">
      <alignment vertical="center"/>
      <protection/>
    </xf>
    <xf numFmtId="0" fontId="0" fillId="0" borderId="16" xfId="62" applyFont="1" applyFill="1" applyBorder="1" applyAlignment="1" applyProtection="1">
      <alignment vertical="center" wrapText="1"/>
      <protection/>
    </xf>
    <xf numFmtId="0" fontId="0" fillId="0" borderId="49" xfId="62" applyFont="1" applyFill="1" applyBorder="1" applyAlignment="1" applyProtection="1">
      <alignment vertical="center" wrapText="1"/>
      <protection/>
    </xf>
    <xf numFmtId="0" fontId="0" fillId="0" borderId="50" xfId="62" applyFont="1" applyFill="1" applyBorder="1" applyAlignment="1" applyProtection="1">
      <alignment vertical="center" wrapText="1"/>
      <protection/>
    </xf>
    <xf numFmtId="0" fontId="2" fillId="0" borderId="48" xfId="62" applyFont="1" applyFill="1" applyBorder="1" applyAlignment="1" applyProtection="1">
      <alignment horizontal="center" vertical="center"/>
      <protection/>
    </xf>
    <xf numFmtId="0" fontId="2" fillId="0" borderId="50" xfId="62" applyFont="1" applyFill="1" applyBorder="1" applyAlignment="1" applyProtection="1">
      <alignment horizontal="center" vertical="center"/>
      <protection/>
    </xf>
    <xf numFmtId="0" fontId="2" fillId="0" borderId="55" xfId="62" applyFont="1" applyFill="1" applyBorder="1" applyAlignment="1" applyProtection="1">
      <alignment horizontal="center" vertical="center"/>
      <protection/>
    </xf>
    <xf numFmtId="0" fontId="2" fillId="0" borderId="45" xfId="62" applyFont="1" applyFill="1" applyBorder="1" applyAlignment="1" applyProtection="1">
      <alignment horizontal="center" vertical="center"/>
      <protection/>
    </xf>
    <xf numFmtId="0" fontId="2" fillId="0" borderId="47" xfId="62" applyFont="1" applyFill="1" applyBorder="1" applyAlignment="1" applyProtection="1">
      <alignment horizontal="center" vertical="center"/>
      <protection/>
    </xf>
    <xf numFmtId="0" fontId="0" fillId="0" borderId="56" xfId="62" applyFont="1" applyFill="1" applyBorder="1" applyAlignment="1" applyProtection="1">
      <alignment vertical="center" wrapText="1"/>
      <protection/>
    </xf>
    <xf numFmtId="0" fontId="0" fillId="0" borderId="46" xfId="62" applyFont="1" applyFill="1" applyBorder="1" applyAlignment="1" applyProtection="1">
      <alignment vertical="center" wrapText="1"/>
      <protection/>
    </xf>
    <xf numFmtId="0" fontId="0" fillId="0" borderId="47" xfId="62" applyFont="1" applyFill="1" applyBorder="1" applyAlignment="1" applyProtection="1">
      <alignment vertical="center" wrapText="1"/>
      <protection/>
    </xf>
    <xf numFmtId="0" fontId="2" fillId="0" borderId="57" xfId="62" applyFont="1" applyFill="1" applyBorder="1" applyAlignment="1" applyProtection="1">
      <alignment horizontal="center" vertical="center" wrapText="1"/>
      <protection/>
    </xf>
    <xf numFmtId="0" fontId="2" fillId="0" borderId="58" xfId="62" applyFont="1" applyFill="1" applyBorder="1" applyAlignment="1" applyProtection="1">
      <alignment horizontal="center" vertical="center"/>
      <protection/>
    </xf>
    <xf numFmtId="0" fontId="2" fillId="0" borderId="59" xfId="62" applyFont="1" applyFill="1" applyBorder="1" applyAlignment="1" applyProtection="1">
      <alignment horizontal="center" vertical="center"/>
      <protection/>
    </xf>
    <xf numFmtId="0" fontId="2" fillId="0" borderId="60" xfId="62" applyFont="1" applyFill="1" applyBorder="1" applyAlignment="1" applyProtection="1">
      <alignment horizontal="center" vertical="center"/>
      <protection/>
    </xf>
    <xf numFmtId="0" fontId="2" fillId="0" borderId="61" xfId="62" applyFont="1" applyFill="1" applyBorder="1" applyAlignment="1" applyProtection="1">
      <alignment vertical="center"/>
      <protection locked="0"/>
    </xf>
    <xf numFmtId="0" fontId="2" fillId="0" borderId="29" xfId="62" applyFont="1" applyFill="1" applyBorder="1" applyAlignment="1" applyProtection="1">
      <alignment vertical="center"/>
      <protection locked="0"/>
    </xf>
    <xf numFmtId="0" fontId="2" fillId="0" borderId="62" xfId="62" applyFont="1" applyFill="1" applyBorder="1" applyAlignment="1" applyProtection="1">
      <alignment vertical="center"/>
      <protection locked="0"/>
    </xf>
    <xf numFmtId="0" fontId="2" fillId="0" borderId="61" xfId="62" applyFont="1" applyFill="1" applyBorder="1" applyAlignment="1" applyProtection="1">
      <alignment horizontal="center" vertical="center"/>
      <protection/>
    </xf>
    <xf numFmtId="0" fontId="2" fillId="0" borderId="62" xfId="62" applyFont="1" applyFill="1" applyBorder="1" applyAlignment="1" applyProtection="1">
      <alignment horizontal="center" vertical="center"/>
      <protection/>
    </xf>
    <xf numFmtId="0" fontId="0" fillId="0" borderId="18" xfId="62" applyFont="1" applyFill="1" applyBorder="1" applyAlignment="1" applyProtection="1">
      <alignment vertical="center" wrapText="1"/>
      <protection/>
    </xf>
    <xf numFmtId="0" fontId="0" fillId="0" borderId="63" xfId="62" applyFont="1" applyFill="1" applyBorder="1" applyAlignment="1" applyProtection="1">
      <alignment vertical="center" wrapText="1"/>
      <protection/>
    </xf>
    <xf numFmtId="0" fontId="0" fillId="0" borderId="40" xfId="62" applyFont="1" applyFill="1" applyBorder="1" applyAlignment="1" applyProtection="1">
      <alignment vertical="center" wrapText="1"/>
      <protection/>
    </xf>
    <xf numFmtId="0" fontId="2" fillId="0" borderId="39" xfId="62" applyFont="1" applyFill="1" applyBorder="1" applyAlignment="1" applyProtection="1">
      <alignment vertical="center"/>
      <protection locked="0"/>
    </xf>
    <xf numFmtId="0" fontId="2" fillId="0" borderId="63" xfId="62" applyFont="1" applyFill="1" applyBorder="1" applyAlignment="1" applyProtection="1">
      <alignment vertical="center"/>
      <protection locked="0"/>
    </xf>
    <xf numFmtId="0" fontId="2" fillId="0" borderId="40" xfId="62" applyFont="1" applyFill="1" applyBorder="1" applyAlignment="1" applyProtection="1">
      <alignment vertical="center"/>
      <protection locked="0"/>
    </xf>
    <xf numFmtId="0" fontId="0" fillId="0" borderId="64" xfId="62" applyFont="1" applyFill="1" applyBorder="1" applyAlignment="1" applyProtection="1">
      <alignment horizontal="center" vertical="center" wrapText="1"/>
      <protection/>
    </xf>
    <xf numFmtId="0" fontId="0" fillId="0" borderId="35" xfId="62" applyFont="1" applyFill="1" applyBorder="1" applyAlignment="1" applyProtection="1">
      <alignment horizontal="center" vertical="center" wrapText="1"/>
      <protection/>
    </xf>
    <xf numFmtId="0" fontId="0" fillId="0" borderId="34" xfId="62" applyFont="1" applyFill="1" applyBorder="1" applyAlignment="1" applyProtection="1">
      <alignment horizontal="center" vertical="center" wrapText="1"/>
      <protection/>
    </xf>
    <xf numFmtId="0" fontId="0" fillId="0" borderId="22" xfId="62" applyFont="1" applyFill="1" applyBorder="1" applyAlignment="1" applyProtection="1">
      <alignment horizontal="center" vertical="center" wrapText="1"/>
      <protection/>
    </xf>
    <xf numFmtId="0" fontId="0" fillId="0" borderId="29" xfId="62" applyFont="1" applyFill="1" applyBorder="1" applyAlignment="1" applyProtection="1">
      <alignment horizontal="center" vertical="center" wrapText="1"/>
      <protection/>
    </xf>
    <xf numFmtId="0" fontId="0" fillId="0" borderId="62" xfId="62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8" fillId="0" borderId="0" xfId="62" applyFont="1" applyFill="1" applyAlignment="1" applyProtection="1">
      <alignment vertical="center"/>
      <protection/>
    </xf>
    <xf numFmtId="49" fontId="2" fillId="0" borderId="0" xfId="62" applyNumberFormat="1" applyFont="1" applyFill="1" applyAlignment="1" applyProtection="1">
      <alignment horizontal="right" vertical="center"/>
      <protection locked="0"/>
    </xf>
    <xf numFmtId="0" fontId="9" fillId="0" borderId="0" xfId="62" applyFont="1" applyFill="1" applyAlignment="1" applyProtection="1">
      <alignment horizontal="center" vertical="center"/>
      <protection/>
    </xf>
    <xf numFmtId="0" fontId="2" fillId="0" borderId="0" xfId="62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34" borderId="0" xfId="62" applyFont="1" applyFill="1" applyAlignment="1" applyProtection="1">
      <alignment vertical="center"/>
      <protection/>
    </xf>
    <xf numFmtId="0" fontId="2" fillId="34" borderId="0" xfId="62" applyFont="1" applyFill="1" applyAlignment="1" applyProtection="1">
      <alignment vertical="center"/>
      <protection locked="0"/>
    </xf>
    <xf numFmtId="0" fontId="2" fillId="0" borderId="0" xfId="62" applyFont="1" applyFill="1" applyAlignment="1" applyProtection="1">
      <alignment horizontal="center" vertical="center"/>
      <protection/>
    </xf>
    <xf numFmtId="0" fontId="17" fillId="0" borderId="0" xfId="63" applyFont="1" applyProtection="1">
      <alignment vertical="center"/>
      <protection/>
    </xf>
    <xf numFmtId="49" fontId="2" fillId="0" borderId="0" xfId="63" applyNumberFormat="1" applyFont="1" applyAlignment="1" applyProtection="1">
      <alignment horizontal="right" vertical="center"/>
      <protection/>
    </xf>
    <xf numFmtId="0" fontId="0" fillId="0" borderId="65" xfId="63" applyFont="1" applyBorder="1" applyAlignment="1" applyProtection="1">
      <alignment horizontal="center" vertical="center" wrapText="1"/>
      <protection/>
    </xf>
    <xf numFmtId="0" fontId="0" fillId="0" borderId="66" xfId="63" applyFont="1" applyBorder="1" applyAlignment="1" applyProtection="1">
      <alignment horizontal="center" vertical="center" wrapText="1"/>
      <protection/>
    </xf>
    <xf numFmtId="0" fontId="0" fillId="0" borderId="67" xfId="63" applyFont="1" applyBorder="1" applyAlignment="1" applyProtection="1">
      <alignment horizontal="center" vertical="center" wrapText="1"/>
      <protection/>
    </xf>
    <xf numFmtId="0" fontId="0" fillId="0" borderId="68" xfId="63" applyFont="1" applyBorder="1" applyAlignment="1" applyProtection="1">
      <alignment horizontal="center" vertical="center" wrapText="1"/>
      <protection/>
    </xf>
    <xf numFmtId="0" fontId="2" fillId="0" borderId="29" xfId="63" applyFont="1" applyBorder="1" applyAlignment="1" applyProtection="1">
      <alignment vertical="center" shrinkToFit="1"/>
      <protection/>
    </xf>
    <xf numFmtId="0" fontId="2" fillId="0" borderId="30" xfId="63" applyFont="1" applyBorder="1" applyAlignment="1" applyProtection="1">
      <alignment vertical="center" shrinkToFit="1"/>
      <protection/>
    </xf>
    <xf numFmtId="176" fontId="0" fillId="0" borderId="12" xfId="63" applyNumberFormat="1" applyFont="1" applyBorder="1" applyAlignment="1" applyProtection="1">
      <alignment vertical="center" shrinkToFit="1"/>
      <protection/>
    </xf>
    <xf numFmtId="176" fontId="0" fillId="0" borderId="30" xfId="63" applyNumberFormat="1" applyFont="1" applyBorder="1" applyAlignment="1" applyProtection="1">
      <alignment vertical="center" shrinkToFit="1"/>
      <protection/>
    </xf>
    <xf numFmtId="176" fontId="0" fillId="0" borderId="20" xfId="63" applyNumberFormat="1" applyFont="1" applyBorder="1" applyAlignment="1" applyProtection="1">
      <alignment vertical="center" shrinkToFit="1"/>
      <protection/>
    </xf>
    <xf numFmtId="0" fontId="0" fillId="33" borderId="12" xfId="63" applyFont="1" applyFill="1" applyBorder="1" applyAlignment="1" applyProtection="1">
      <alignment horizontal="center" vertical="center"/>
      <protection/>
    </xf>
    <xf numFmtId="0" fontId="0" fillId="33" borderId="30" xfId="63" applyFont="1" applyFill="1" applyBorder="1" applyAlignment="1" applyProtection="1">
      <alignment horizontal="center" vertical="center"/>
      <protection/>
    </xf>
    <xf numFmtId="0" fontId="0" fillId="33" borderId="20" xfId="63" applyFont="1" applyFill="1" applyBorder="1" applyAlignment="1" applyProtection="1">
      <alignment horizontal="center" vertical="center"/>
      <protection/>
    </xf>
    <xf numFmtId="0" fontId="12" fillId="0" borderId="0" xfId="63" applyFont="1" applyAlignment="1" applyProtection="1">
      <alignment horizontal="center" vertical="center"/>
      <protection/>
    </xf>
    <xf numFmtId="0" fontId="0" fillId="0" borderId="12" xfId="63" applyFont="1" applyBorder="1" applyAlignment="1" applyProtection="1">
      <alignment horizontal="center" vertical="center"/>
      <protection/>
    </xf>
    <xf numFmtId="0" fontId="0" fillId="0" borderId="30" xfId="63" applyFont="1" applyBorder="1" applyAlignment="1" applyProtection="1">
      <alignment horizontal="center" vertical="center"/>
      <protection/>
    </xf>
    <xf numFmtId="0" fontId="0" fillId="0" borderId="20" xfId="63" applyFont="1" applyBorder="1" applyAlignment="1" applyProtection="1">
      <alignment horizontal="center" vertical="center"/>
      <protection/>
    </xf>
    <xf numFmtId="0" fontId="0" fillId="0" borderId="65" xfId="63" applyFont="1" applyBorder="1" applyAlignment="1" applyProtection="1">
      <alignment horizontal="center" vertical="center"/>
      <protection/>
    </xf>
    <xf numFmtId="0" fontId="0" fillId="0" borderId="66" xfId="63" applyFont="1" applyBorder="1" applyAlignment="1" applyProtection="1">
      <alignment horizontal="center" vertical="center"/>
      <protection/>
    </xf>
    <xf numFmtId="176" fontId="0" fillId="0" borderId="12" xfId="63" applyNumberFormat="1" applyFont="1" applyBorder="1" applyAlignment="1" applyProtection="1">
      <alignment vertical="center" shrinkToFit="1"/>
      <protection/>
    </xf>
    <xf numFmtId="176" fontId="0" fillId="0" borderId="30" xfId="63" applyNumberFormat="1" applyFont="1" applyBorder="1" applyAlignment="1" applyProtection="1">
      <alignment vertical="center" shrinkToFit="1"/>
      <protection/>
    </xf>
    <xf numFmtId="176" fontId="0" fillId="0" borderId="20" xfId="63" applyNumberFormat="1" applyFont="1" applyBorder="1" applyAlignment="1" applyProtection="1">
      <alignment vertical="center" shrinkToFit="1"/>
      <protection/>
    </xf>
    <xf numFmtId="176" fontId="0" fillId="0" borderId="12" xfId="63" applyNumberFormat="1" applyFont="1" applyBorder="1" applyAlignment="1" applyProtection="1">
      <alignment vertical="center"/>
      <protection/>
    </xf>
    <xf numFmtId="176" fontId="0" fillId="0" borderId="30" xfId="63" applyNumberFormat="1" applyFont="1" applyBorder="1" applyAlignment="1" applyProtection="1">
      <alignment vertical="center"/>
      <protection/>
    </xf>
    <xf numFmtId="176" fontId="0" fillId="0" borderId="20" xfId="63" applyNumberFormat="1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69" xfId="0" applyFont="1" applyBorder="1" applyAlignment="1">
      <alignment horizontal="center" vertical="center"/>
    </xf>
    <xf numFmtId="0" fontId="2" fillId="0" borderId="6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63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65" xfId="0" applyFont="1" applyBorder="1" applyAlignment="1">
      <alignment vertical="center"/>
    </xf>
    <xf numFmtId="0" fontId="2" fillId="0" borderId="65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出荷証明　認証工場データ" xfId="61"/>
    <cellStyle name="標準_出荷証明書（認証）" xfId="62"/>
    <cellStyle name="標準_内訳書　山銀分" xfId="63"/>
    <cellStyle name="Followed Hyperlink" xfId="64"/>
    <cellStyle name="良い" xfId="65"/>
  </cellStyles>
  <dxfs count="8"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fgColor indexed="64"/>
          <bgColor indexed="65"/>
        </patternFill>
      </fill>
    </dxf>
    <dxf>
      <font>
        <color indexed="9"/>
      </font>
    </dxf>
    <dxf>
      <font>
        <color indexed="9"/>
      </font>
    </dxf>
    <dxf>
      <font>
        <color indexed="9"/>
      </font>
      <fill>
        <patternFill patternType="none">
          <fgColor indexed="64"/>
          <bgColor indexed="65"/>
        </patternFill>
      </fill>
    </dxf>
    <dxf>
      <font>
        <color rgb="FFFFFFFF"/>
      </font>
      <fill>
        <patternFill patternType="none">
          <fgColor indexed="64"/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5</xdr:row>
      <xdr:rowOff>0</xdr:rowOff>
    </xdr:from>
    <xdr:ext cx="5772150" cy="3781425"/>
    <xdr:sp>
      <xdr:nvSpPr>
        <xdr:cNvPr id="1" name="Text Box 1"/>
        <xdr:cNvSpPr txBox="1">
          <a:spLocks noChangeArrowheads="1"/>
        </xdr:cNvSpPr>
      </xdr:nvSpPr>
      <xdr:spPr>
        <a:xfrm>
          <a:off x="10058400" y="1000125"/>
          <a:ext cx="5772150" cy="37814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１　認証品目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“品目ﾃﾞｰﾀ”ｼｰﾄの“品目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”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半角数字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を入力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　認証品目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“認証品目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欄”に数字が入力されれば、自動表示され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ます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３　樹種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からまつ、すぎ等樹種名を入力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４　乾燥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SD20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D20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SD18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D18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SD15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D15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±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など入力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５　等級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記入する場合、１級、２級、３級など等級を入力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等級区分しない場合は、入力しなくても良い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６　種類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柱、土台、梁、桁、垂木、敷居、壁板、ﾌﾛｰﾘﾝｸﾞなど製品の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種類を入力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７　寸法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ｍｍで入力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８　材積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認証品目欄・寸法欄・数量欄に入力されていれば、自動計算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されます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525" y="45815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0</xdr:rowOff>
    </xdr:from>
    <xdr:to>
      <xdr:col>1</xdr:col>
      <xdr:colOff>0</xdr:colOff>
      <xdr:row>30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525" y="4581525"/>
          <a:ext cx="85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104775</xdr:rowOff>
    </xdr:from>
    <xdr:to>
      <xdr:col>1</xdr:col>
      <xdr:colOff>0</xdr:colOff>
      <xdr:row>13</xdr:row>
      <xdr:rowOff>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525" y="19431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0</xdr:row>
      <xdr:rowOff>0</xdr:rowOff>
    </xdr:from>
    <xdr:ext cx="1676400" cy="447675"/>
    <xdr:sp>
      <xdr:nvSpPr>
        <xdr:cNvPr id="1" name="テキスト ボックス 1"/>
        <xdr:cNvSpPr txBox="1">
          <a:spLocks noChangeArrowheads="1"/>
        </xdr:cNvSpPr>
      </xdr:nvSpPr>
      <xdr:spPr>
        <a:xfrm>
          <a:off x="5562600" y="0"/>
          <a:ext cx="167640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8</xdr:row>
      <xdr:rowOff>0</xdr:rowOff>
    </xdr:from>
    <xdr:ext cx="5772150" cy="3781425"/>
    <xdr:sp>
      <xdr:nvSpPr>
        <xdr:cNvPr id="1" name="Text Box 1"/>
        <xdr:cNvSpPr txBox="1">
          <a:spLocks noChangeArrowheads="1"/>
        </xdr:cNvSpPr>
      </xdr:nvSpPr>
      <xdr:spPr>
        <a:xfrm>
          <a:off x="9086850" y="1543050"/>
          <a:ext cx="5772150" cy="37814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１　認証品目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“品目ﾃﾞｰﾀ”ｼｰﾄの“品目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”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半角数字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)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を入力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　認証品目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“認証品目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№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欄”に数字が入力されれば、自動表示され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ます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３　樹種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からまつ、すぎ等樹種名を入力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４　乾燥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SD20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D20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SD18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D18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SD15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D15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、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10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±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3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など入力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５　等級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記入する場合、１級、２級、３級など等級を入力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等級区分しない場合は、入力しなくても良い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６　種類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柱、土台、梁、桁、垂木、敷居、壁板、ﾌﾛｰﾘﾝｸﾞなど製品の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種類を入力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７　寸法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ｍｍで入力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８　材積　欄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認証品目欄・寸法欄・数量欄に入力されていれば、自動計算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　　　されます</a:t>
          </a:r>
          <a:r>
            <a:rPr lang="en-US" cap="none" sz="1100" b="0" i="0" u="none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oneCellAnchor>
  <xdr:oneCellAnchor>
    <xdr:from>
      <xdr:col>13</xdr:col>
      <xdr:colOff>47625</xdr:colOff>
      <xdr:row>0</xdr:row>
      <xdr:rowOff>0</xdr:rowOff>
    </xdr:from>
    <xdr:ext cx="1676400" cy="457200"/>
    <xdr:sp>
      <xdr:nvSpPr>
        <xdr:cNvPr id="2" name="テキスト ボックス 2"/>
        <xdr:cNvSpPr txBox="1">
          <a:spLocks noChangeArrowheads="1"/>
        </xdr:cNvSpPr>
      </xdr:nvSpPr>
      <xdr:spPr>
        <a:xfrm>
          <a:off x="7134225" y="0"/>
          <a:ext cx="16764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≪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記載例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≫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2469;&#12540;&#12496;&#12540;&#20849;&#26377;\&#35469;&#35388;&#35069;&#21697;&#12475;&#12531;&#12479;&#12540;\H18&#24180;&#24230;\&#35215;&#32004;&#12539;&#20250;&#21729;&#35215;&#31243;&#12539;&#23455;&#26045;&#35201;&#38936;&#12539;&#22522;&#28310;\&#20986;&#33655;&#35388;&#26126;&#26360;&#12288;&#27096;&#24335;&#38306;&#20418;\&#20986;&#33655;&#35388;&#26126;&#20132;&#20184;&#30003;&#35531;&#26360;&#65288;&#24037;&#22580;&#29992;&#65289;&#12304;&#26368;&#26032;&#29256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-1号"/>
      <sheetName val="明細書"/>
      <sheetName val="県産材証明書 (記入例)"/>
      <sheetName val="5-1-2(検査表)"/>
      <sheetName val="5-1-3(乾燥証明書)"/>
      <sheetName val="品目ﾃﾞｰﾀ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6"/>
  <sheetViews>
    <sheetView showZeros="0" tabSelected="1" view="pageBreakPreview" zoomScaleSheetLayoutView="100" zoomScalePageLayoutView="0" workbookViewId="0" topLeftCell="A1">
      <selection activeCell="R12" sqref="R12"/>
    </sheetView>
  </sheetViews>
  <sheetFormatPr defaultColWidth="6.75390625" defaultRowHeight="12.75"/>
  <cols>
    <col min="1" max="1" width="1.75390625" style="54" customWidth="1"/>
    <col min="2" max="2" width="3.75390625" style="54" customWidth="1"/>
    <col min="3" max="14" width="6.75390625" style="54" customWidth="1"/>
    <col min="15" max="15" width="8.375" style="54" customWidth="1"/>
    <col min="16" max="16" width="0.875" style="54" customWidth="1"/>
    <col min="17" max="18" width="6.75390625" style="54" customWidth="1"/>
    <col min="19" max="19" width="9.75390625" style="55" bestFit="1" customWidth="1"/>
    <col min="20" max="20" width="44.375" style="56" bestFit="1" customWidth="1"/>
    <col min="21" max="16384" width="6.75390625" style="54" customWidth="1"/>
  </cols>
  <sheetData>
    <row r="1" spans="2:57" s="49" customFormat="1" ht="16.5" customHeight="1">
      <c r="B1" s="176" t="s">
        <v>14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51"/>
      <c r="Q1" s="51"/>
      <c r="R1" s="51"/>
      <c r="S1" s="52"/>
      <c r="T1" s="53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</row>
    <row r="2" spans="2:15" ht="15"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6" ht="23.25">
      <c r="A3" s="179" t="s">
        <v>15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20" ht="15"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S4" s="57" t="s">
        <v>134</v>
      </c>
      <c r="T4" s="57" t="s">
        <v>189</v>
      </c>
    </row>
    <row r="5" spans="2:20" s="58" customFormat="1" ht="14.25">
      <c r="B5" s="178" t="s">
        <v>16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S5" s="57" t="s">
        <v>310</v>
      </c>
      <c r="T5" s="59" t="s">
        <v>311</v>
      </c>
    </row>
    <row r="6" spans="2:20" s="58" customFormat="1" ht="14.25"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S6" s="57" t="s">
        <v>314</v>
      </c>
      <c r="T6" s="59" t="s">
        <v>315</v>
      </c>
    </row>
    <row r="7" spans="2:20" s="58" customFormat="1" ht="14.25"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S7" s="57" t="s">
        <v>318</v>
      </c>
      <c r="T7" s="59" t="s">
        <v>319</v>
      </c>
    </row>
    <row r="8" spans="2:20" s="58" customFormat="1" ht="14.25">
      <c r="B8" s="123" t="s">
        <v>17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S8" s="57" t="s">
        <v>323</v>
      </c>
      <c r="T8" s="59" t="s">
        <v>194</v>
      </c>
    </row>
    <row r="9" spans="2:20" s="58" customFormat="1" ht="14.25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S9" s="57" t="s">
        <v>326</v>
      </c>
      <c r="T9" s="59" t="s">
        <v>195</v>
      </c>
    </row>
    <row r="10" spans="2:20" s="58" customFormat="1" ht="14.25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S10" s="57" t="s">
        <v>328</v>
      </c>
      <c r="T10" s="59" t="s">
        <v>231</v>
      </c>
    </row>
    <row r="11" spans="2:20" s="58" customFormat="1" ht="14.25">
      <c r="B11" s="180" t="s">
        <v>18</v>
      </c>
      <c r="C11" s="180"/>
      <c r="D11" s="180"/>
      <c r="E11" s="180"/>
      <c r="F11" s="180"/>
      <c r="G11" s="180" t="s">
        <v>19</v>
      </c>
      <c r="H11" s="180"/>
      <c r="I11" s="180"/>
      <c r="J11" s="58" t="s">
        <v>240</v>
      </c>
      <c r="K11" s="70"/>
      <c r="L11" s="58" t="s">
        <v>241</v>
      </c>
      <c r="S11" s="57" t="s">
        <v>331</v>
      </c>
      <c r="T11" s="59" t="s">
        <v>197</v>
      </c>
    </row>
    <row r="12" spans="2:20" s="58" customFormat="1" ht="14.25">
      <c r="B12" s="123"/>
      <c r="C12" s="123"/>
      <c r="D12" s="123"/>
      <c r="E12" s="123"/>
      <c r="F12" s="123"/>
      <c r="G12" s="180" t="s">
        <v>20</v>
      </c>
      <c r="H12" s="180"/>
      <c r="I12" s="180"/>
      <c r="J12" s="123" t="e">
        <f>VLOOKUP($K$11,'工場ﾃﾞｰﾀ（26・09・16現在）'!$C$3:$I$53,3)</f>
        <v>#N/A</v>
      </c>
      <c r="K12" s="123"/>
      <c r="L12" s="123"/>
      <c r="M12" s="123"/>
      <c r="N12" s="123"/>
      <c r="O12" s="123"/>
      <c r="S12" s="57" t="s">
        <v>335</v>
      </c>
      <c r="T12" s="59" t="s">
        <v>336</v>
      </c>
    </row>
    <row r="13" spans="2:20" s="58" customFormat="1" ht="14.25">
      <c r="B13" s="123"/>
      <c r="C13" s="123"/>
      <c r="D13" s="123"/>
      <c r="E13" s="123"/>
      <c r="F13" s="123"/>
      <c r="G13" s="180" t="s">
        <v>21</v>
      </c>
      <c r="H13" s="180"/>
      <c r="I13" s="180"/>
      <c r="J13" s="123" t="e">
        <f>VLOOKUP($K$11,'工場ﾃﾞｰﾀ（26・09・16現在）'!$C$3:$I$53,5)</f>
        <v>#N/A</v>
      </c>
      <c r="K13" s="123"/>
      <c r="L13" s="123"/>
      <c r="M13" s="123"/>
      <c r="N13" s="123"/>
      <c r="O13" s="123"/>
      <c r="S13" s="57" t="s">
        <v>339</v>
      </c>
      <c r="T13" s="59" t="s">
        <v>340</v>
      </c>
    </row>
    <row r="14" spans="2:20" s="58" customFormat="1" ht="14.25">
      <c r="B14" s="123"/>
      <c r="C14" s="123"/>
      <c r="D14" s="123"/>
      <c r="E14" s="123"/>
      <c r="F14" s="123"/>
      <c r="G14" s="180" t="s">
        <v>22</v>
      </c>
      <c r="H14" s="180"/>
      <c r="I14" s="180"/>
      <c r="J14" s="123" t="e">
        <f>VLOOKUP($K$11,'工場ﾃﾞｰﾀ（26・09・16現在）'!$C$3:$I$53,6)</f>
        <v>#N/A</v>
      </c>
      <c r="K14" s="123"/>
      <c r="L14" s="123"/>
      <c r="M14" s="123"/>
      <c r="N14" s="123"/>
      <c r="O14" s="58" t="s">
        <v>23</v>
      </c>
      <c r="S14" s="57" t="s">
        <v>344</v>
      </c>
      <c r="T14" s="59" t="s">
        <v>345</v>
      </c>
    </row>
    <row r="15" spans="2:20" s="58" customFormat="1" ht="14.25"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S15" s="57" t="s">
        <v>349</v>
      </c>
      <c r="T15" s="59" t="s">
        <v>350</v>
      </c>
    </row>
    <row r="16" spans="2:20" s="58" customFormat="1" ht="14.25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S16" s="57" t="s">
        <v>352</v>
      </c>
      <c r="T16" s="59" t="s">
        <v>353</v>
      </c>
    </row>
    <row r="17" spans="2:20" s="58" customFormat="1" ht="14.25">
      <c r="B17" s="58" t="s">
        <v>24</v>
      </c>
      <c r="S17" s="57" t="s">
        <v>356</v>
      </c>
      <c r="T17" s="59" t="s">
        <v>357</v>
      </c>
    </row>
    <row r="18" spans="2:20" s="58" customFormat="1" ht="14.25">
      <c r="B18" s="58" t="s">
        <v>25</v>
      </c>
      <c r="S18" s="57" t="s">
        <v>360</v>
      </c>
      <c r="T18" s="59" t="s">
        <v>361</v>
      </c>
    </row>
    <row r="19" spans="2:20" s="58" customFormat="1" ht="14.25">
      <c r="B19" s="58" t="s">
        <v>26</v>
      </c>
      <c r="S19" s="110" t="s">
        <v>507</v>
      </c>
      <c r="T19" s="59" t="s">
        <v>364</v>
      </c>
    </row>
    <row r="20" spans="2:20" s="58" customFormat="1" ht="14.25"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S20" s="57" t="s">
        <v>369</v>
      </c>
      <c r="T20" s="59" t="s">
        <v>200</v>
      </c>
    </row>
    <row r="21" spans="1:20" s="58" customFormat="1" ht="14.25">
      <c r="A21" s="184" t="s">
        <v>27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S21" s="57" t="s">
        <v>374</v>
      </c>
      <c r="T21" s="59" t="s">
        <v>375</v>
      </c>
    </row>
    <row r="22" spans="2:20" s="58" customFormat="1" ht="14.25"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S22" s="57" t="s">
        <v>378</v>
      </c>
      <c r="T22" s="59" t="s">
        <v>219</v>
      </c>
    </row>
    <row r="23" spans="3:20" s="58" customFormat="1" ht="15" customHeight="1">
      <c r="C23" s="182" t="s">
        <v>123</v>
      </c>
      <c r="D23" s="182"/>
      <c r="E23" s="182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S23" s="57" t="s">
        <v>380</v>
      </c>
      <c r="T23" s="59" t="s">
        <v>220</v>
      </c>
    </row>
    <row r="24" spans="2:20" s="58" customFormat="1" ht="15" customHeight="1">
      <c r="B24" s="60" t="s">
        <v>28</v>
      </c>
      <c r="C24" s="117" t="s">
        <v>29</v>
      </c>
      <c r="D24" s="117"/>
      <c r="E24" s="117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S24" s="57" t="s">
        <v>382</v>
      </c>
      <c r="T24" s="59" t="s">
        <v>383</v>
      </c>
    </row>
    <row r="25" spans="2:20" s="58" customFormat="1" ht="15" customHeight="1">
      <c r="B25" s="60"/>
      <c r="C25" s="116"/>
      <c r="D25" s="116"/>
      <c r="E25" s="116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S25" s="57" t="s">
        <v>386</v>
      </c>
      <c r="T25" s="59" t="s">
        <v>387</v>
      </c>
    </row>
    <row r="26" spans="2:20" s="58" customFormat="1" ht="15" customHeight="1">
      <c r="B26" s="60" t="s">
        <v>30</v>
      </c>
      <c r="C26" s="117" t="s">
        <v>31</v>
      </c>
      <c r="D26" s="117"/>
      <c r="E26" s="117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S26" s="57" t="s">
        <v>391</v>
      </c>
      <c r="T26" s="59" t="s">
        <v>392</v>
      </c>
    </row>
    <row r="27" spans="2:20" s="58" customFormat="1" ht="15" customHeight="1">
      <c r="B27" s="60" t="s">
        <v>1</v>
      </c>
      <c r="C27" s="117" t="s">
        <v>32</v>
      </c>
      <c r="D27" s="117"/>
      <c r="E27" s="11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S27" s="57" t="s">
        <v>395</v>
      </c>
      <c r="T27" s="59" t="s">
        <v>396</v>
      </c>
    </row>
    <row r="28" spans="2:20" s="58" customFormat="1" ht="15" customHeight="1">
      <c r="B28" s="60" t="s">
        <v>2</v>
      </c>
      <c r="C28" s="117" t="s">
        <v>33</v>
      </c>
      <c r="D28" s="117"/>
      <c r="E28" s="117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S28" s="57" t="s">
        <v>401</v>
      </c>
      <c r="T28" s="59" t="s">
        <v>402</v>
      </c>
    </row>
    <row r="29" spans="2:20" s="58" customFormat="1" ht="15" customHeight="1">
      <c r="B29" s="60" t="s">
        <v>3</v>
      </c>
      <c r="C29" s="117" t="s">
        <v>34</v>
      </c>
      <c r="D29" s="117"/>
      <c r="E29" s="11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S29" s="57" t="s">
        <v>404</v>
      </c>
      <c r="T29" s="59" t="s">
        <v>204</v>
      </c>
    </row>
    <row r="30" spans="2:20" s="58" customFormat="1" ht="15" customHeight="1">
      <c r="B30" s="60" t="s">
        <v>4</v>
      </c>
      <c r="C30" s="138" t="s">
        <v>35</v>
      </c>
      <c r="D30" s="138"/>
      <c r="E30" s="138"/>
      <c r="S30" s="57" t="s">
        <v>407</v>
      </c>
      <c r="T30" s="59" t="s">
        <v>408</v>
      </c>
    </row>
    <row r="31" spans="3:20" s="58" customFormat="1" ht="13.5">
      <c r="C31" s="118" t="s">
        <v>36</v>
      </c>
      <c r="D31" s="119"/>
      <c r="E31" s="119"/>
      <c r="F31" s="119"/>
      <c r="G31" s="119"/>
      <c r="H31" s="120"/>
      <c r="I31" s="118" t="s">
        <v>37</v>
      </c>
      <c r="J31" s="119"/>
      <c r="K31" s="119"/>
      <c r="L31" s="119"/>
      <c r="M31" s="119"/>
      <c r="N31" s="119"/>
      <c r="O31" s="120"/>
      <c r="S31" s="57" t="s">
        <v>411</v>
      </c>
      <c r="T31" s="59" t="s">
        <v>412</v>
      </c>
    </row>
    <row r="32" spans="3:20" s="58" customFormat="1" ht="14.25" thickBot="1">
      <c r="C32" s="140" t="s">
        <v>38</v>
      </c>
      <c r="D32" s="121"/>
      <c r="E32" s="121" t="s">
        <v>39</v>
      </c>
      <c r="F32" s="121"/>
      <c r="G32" s="121"/>
      <c r="H32" s="122"/>
      <c r="I32" s="140" t="s">
        <v>38</v>
      </c>
      <c r="J32" s="121"/>
      <c r="K32" s="121" t="s">
        <v>40</v>
      </c>
      <c r="L32" s="121"/>
      <c r="M32" s="121"/>
      <c r="N32" s="121"/>
      <c r="O32" s="122"/>
      <c r="S32" s="57" t="s">
        <v>415</v>
      </c>
      <c r="T32" s="59" t="s">
        <v>416</v>
      </c>
    </row>
    <row r="33" spans="3:20" s="58" customFormat="1" ht="14.25" thickTop="1">
      <c r="C33" s="141"/>
      <c r="D33" s="126"/>
      <c r="E33" s="126"/>
      <c r="F33" s="126"/>
      <c r="G33" s="126"/>
      <c r="H33" s="127"/>
      <c r="I33" s="141"/>
      <c r="J33" s="126"/>
      <c r="K33" s="126"/>
      <c r="L33" s="126"/>
      <c r="M33" s="126"/>
      <c r="N33" s="126"/>
      <c r="O33" s="127"/>
      <c r="S33" s="57" t="s">
        <v>419</v>
      </c>
      <c r="T33" s="59" t="s">
        <v>420</v>
      </c>
    </row>
    <row r="34" spans="3:20" s="58" customFormat="1" ht="13.5">
      <c r="C34" s="142"/>
      <c r="D34" s="128"/>
      <c r="E34" s="128"/>
      <c r="F34" s="128"/>
      <c r="G34" s="128"/>
      <c r="H34" s="129"/>
      <c r="I34" s="142"/>
      <c r="J34" s="128"/>
      <c r="K34" s="128"/>
      <c r="L34" s="128"/>
      <c r="M34" s="128"/>
      <c r="N34" s="128"/>
      <c r="O34" s="129"/>
      <c r="S34" s="110" t="s">
        <v>506</v>
      </c>
      <c r="T34" s="59" t="s">
        <v>423</v>
      </c>
    </row>
    <row r="35" spans="3:20" s="58" customFormat="1" ht="13.5">
      <c r="C35" s="143"/>
      <c r="D35" s="130"/>
      <c r="E35" s="130"/>
      <c r="F35" s="130"/>
      <c r="G35" s="130"/>
      <c r="H35" s="131"/>
      <c r="I35" s="143"/>
      <c r="J35" s="130"/>
      <c r="K35" s="130"/>
      <c r="L35" s="130"/>
      <c r="M35" s="130"/>
      <c r="N35" s="130"/>
      <c r="O35" s="131"/>
      <c r="S35" s="57" t="s">
        <v>427</v>
      </c>
      <c r="T35" s="59" t="s">
        <v>201</v>
      </c>
    </row>
    <row r="36" spans="3:20" s="58" customFormat="1" ht="13.5"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S36" s="57" t="s">
        <v>430</v>
      </c>
      <c r="T36" s="59" t="s">
        <v>206</v>
      </c>
    </row>
    <row r="37" spans="2:20" s="58" customFormat="1" ht="13.5">
      <c r="B37" s="60" t="s">
        <v>41</v>
      </c>
      <c r="C37" s="58" t="s">
        <v>42</v>
      </c>
      <c r="S37" s="57" t="s">
        <v>434</v>
      </c>
      <c r="T37" s="59" t="s">
        <v>207</v>
      </c>
    </row>
    <row r="38" spans="2:20" s="58" customFormat="1" ht="13.5">
      <c r="B38" s="58" t="s">
        <v>43</v>
      </c>
      <c r="S38" s="57" t="s">
        <v>439</v>
      </c>
      <c r="T38" s="59" t="s">
        <v>208</v>
      </c>
    </row>
    <row r="39" spans="3:20" ht="15" thickBot="1">
      <c r="C39" s="155" t="s">
        <v>44</v>
      </c>
      <c r="D39" s="156"/>
      <c r="E39" s="156"/>
      <c r="F39" s="156"/>
      <c r="G39" s="156"/>
      <c r="H39" s="156"/>
      <c r="I39" s="157"/>
      <c r="J39" s="158" t="s">
        <v>45</v>
      </c>
      <c r="K39" s="156"/>
      <c r="L39" s="157"/>
      <c r="M39" s="149" t="s">
        <v>46</v>
      </c>
      <c r="N39" s="149"/>
      <c r="O39" s="64" t="s">
        <v>11</v>
      </c>
      <c r="S39" s="57" t="s">
        <v>443</v>
      </c>
      <c r="T39" s="59" t="s">
        <v>444</v>
      </c>
    </row>
    <row r="40" spans="3:20" ht="15" thickTop="1">
      <c r="C40" s="152" t="s">
        <v>5</v>
      </c>
      <c r="D40" s="153"/>
      <c r="E40" s="153"/>
      <c r="F40" s="153"/>
      <c r="G40" s="153"/>
      <c r="H40" s="153"/>
      <c r="I40" s="154"/>
      <c r="J40" s="132"/>
      <c r="K40" s="133"/>
      <c r="L40" s="134"/>
      <c r="M40" s="150">
        <f>'5-1-1（内訳書）'!$N$313</f>
        <v>0</v>
      </c>
      <c r="N40" s="151"/>
      <c r="O40" s="65" t="s">
        <v>121</v>
      </c>
      <c r="S40" s="57" t="s">
        <v>448</v>
      </c>
      <c r="T40" s="59" t="s">
        <v>449</v>
      </c>
    </row>
    <row r="41" spans="3:20" ht="14.25">
      <c r="C41" s="144" t="s">
        <v>6</v>
      </c>
      <c r="D41" s="145"/>
      <c r="E41" s="145"/>
      <c r="F41" s="145"/>
      <c r="G41" s="145"/>
      <c r="H41" s="145"/>
      <c r="I41" s="146"/>
      <c r="J41" s="135"/>
      <c r="K41" s="136"/>
      <c r="L41" s="137"/>
      <c r="M41" s="147">
        <f>'5-1-1（内訳書）'!$N$314</f>
        <v>0</v>
      </c>
      <c r="N41" s="148"/>
      <c r="O41" s="61" t="s">
        <v>121</v>
      </c>
      <c r="S41" s="57" t="s">
        <v>452</v>
      </c>
      <c r="T41" s="59" t="s">
        <v>453</v>
      </c>
    </row>
    <row r="42" spans="3:20" ht="14.25">
      <c r="C42" s="144" t="s">
        <v>7</v>
      </c>
      <c r="D42" s="145"/>
      <c r="E42" s="145"/>
      <c r="F42" s="145"/>
      <c r="G42" s="145"/>
      <c r="H42" s="145"/>
      <c r="I42" s="146"/>
      <c r="J42" s="135"/>
      <c r="K42" s="136"/>
      <c r="L42" s="137"/>
      <c r="M42" s="147">
        <f>'5-1-1（内訳書）'!$N$315</f>
        <v>0</v>
      </c>
      <c r="N42" s="148"/>
      <c r="O42" s="61" t="s">
        <v>121</v>
      </c>
      <c r="S42" s="57" t="s">
        <v>457</v>
      </c>
      <c r="T42" s="59" t="s">
        <v>458</v>
      </c>
    </row>
    <row r="43" spans="3:20" ht="14.25">
      <c r="C43" s="144" t="s">
        <v>47</v>
      </c>
      <c r="D43" s="145"/>
      <c r="E43" s="145"/>
      <c r="F43" s="145"/>
      <c r="G43" s="145"/>
      <c r="H43" s="145"/>
      <c r="I43" s="146"/>
      <c r="J43" s="135"/>
      <c r="K43" s="136"/>
      <c r="L43" s="137"/>
      <c r="M43" s="147">
        <f>'5-1-1（内訳書）'!$N$316</f>
        <v>0</v>
      </c>
      <c r="N43" s="148"/>
      <c r="O43" s="61" t="s">
        <v>122</v>
      </c>
      <c r="S43" s="57" t="s">
        <v>462</v>
      </c>
      <c r="T43" s="59" t="s">
        <v>209</v>
      </c>
    </row>
    <row r="44" spans="3:20" ht="14.25">
      <c r="C44" s="144" t="s">
        <v>8</v>
      </c>
      <c r="D44" s="145"/>
      <c r="E44" s="145"/>
      <c r="F44" s="145"/>
      <c r="G44" s="145"/>
      <c r="H44" s="145"/>
      <c r="I44" s="146"/>
      <c r="J44" s="135"/>
      <c r="K44" s="136"/>
      <c r="L44" s="137"/>
      <c r="M44" s="147">
        <f>'5-1-1（内訳書）'!$N$317</f>
        <v>0</v>
      </c>
      <c r="N44" s="148"/>
      <c r="O44" s="61" t="s">
        <v>121</v>
      </c>
      <c r="S44" s="57" t="s">
        <v>465</v>
      </c>
      <c r="T44" s="59" t="s">
        <v>466</v>
      </c>
    </row>
    <row r="45" spans="3:20" ht="14.25">
      <c r="C45" s="144" t="s">
        <v>9</v>
      </c>
      <c r="D45" s="145"/>
      <c r="E45" s="145"/>
      <c r="F45" s="145"/>
      <c r="G45" s="145"/>
      <c r="H45" s="145"/>
      <c r="I45" s="146"/>
      <c r="J45" s="135"/>
      <c r="K45" s="136"/>
      <c r="L45" s="137"/>
      <c r="M45" s="147">
        <f>'5-1-1（内訳書）'!$N$318</f>
        <v>0</v>
      </c>
      <c r="N45" s="148"/>
      <c r="O45" s="61" t="s">
        <v>122</v>
      </c>
      <c r="S45" s="57" t="s">
        <v>470</v>
      </c>
      <c r="T45" s="59" t="s">
        <v>471</v>
      </c>
    </row>
    <row r="46" spans="3:20" ht="14.25">
      <c r="C46" s="144" t="s">
        <v>10</v>
      </c>
      <c r="D46" s="145"/>
      <c r="E46" s="145"/>
      <c r="F46" s="145"/>
      <c r="G46" s="145"/>
      <c r="H46" s="145"/>
      <c r="I46" s="146"/>
      <c r="J46" s="135"/>
      <c r="K46" s="136"/>
      <c r="L46" s="137"/>
      <c r="M46" s="147">
        <f>'5-1-1（内訳書）'!$N$319</f>
        <v>0</v>
      </c>
      <c r="N46" s="148"/>
      <c r="O46" s="61" t="s">
        <v>121</v>
      </c>
      <c r="S46" s="57" t="s">
        <v>475</v>
      </c>
      <c r="T46" s="59" t="s">
        <v>476</v>
      </c>
    </row>
    <row r="47" spans="3:20" ht="14.25">
      <c r="C47" s="144" t="s">
        <v>48</v>
      </c>
      <c r="D47" s="145"/>
      <c r="E47" s="145"/>
      <c r="F47" s="145"/>
      <c r="G47" s="145"/>
      <c r="H47" s="145"/>
      <c r="I47" s="146"/>
      <c r="J47" s="135"/>
      <c r="K47" s="136"/>
      <c r="L47" s="137"/>
      <c r="M47" s="147">
        <f>'5-1-1（内訳書）'!$N$320</f>
        <v>0</v>
      </c>
      <c r="N47" s="148"/>
      <c r="O47" s="61" t="s">
        <v>121</v>
      </c>
      <c r="S47" s="57" t="s">
        <v>477</v>
      </c>
      <c r="T47" s="59" t="s">
        <v>478</v>
      </c>
    </row>
    <row r="48" spans="3:20" ht="14.25">
      <c r="C48" s="144" t="s">
        <v>49</v>
      </c>
      <c r="D48" s="145"/>
      <c r="E48" s="145"/>
      <c r="F48" s="145"/>
      <c r="G48" s="145"/>
      <c r="H48" s="145"/>
      <c r="I48" s="146"/>
      <c r="J48" s="135"/>
      <c r="K48" s="136"/>
      <c r="L48" s="137"/>
      <c r="M48" s="147">
        <f>'5-1-1（内訳書）'!$N$321</f>
        <v>0</v>
      </c>
      <c r="N48" s="148"/>
      <c r="O48" s="61" t="s">
        <v>121</v>
      </c>
      <c r="S48" s="57" t="s">
        <v>422</v>
      </c>
      <c r="T48" s="59" t="s">
        <v>483</v>
      </c>
    </row>
    <row r="49" spans="3:20" ht="14.25">
      <c r="C49" s="144" t="s">
        <v>50</v>
      </c>
      <c r="D49" s="145"/>
      <c r="E49" s="145"/>
      <c r="F49" s="145"/>
      <c r="G49" s="145"/>
      <c r="H49" s="145"/>
      <c r="I49" s="146"/>
      <c r="J49" s="135"/>
      <c r="K49" s="136"/>
      <c r="L49" s="137"/>
      <c r="M49" s="147">
        <f>'5-1-1（内訳書）'!$N$322</f>
        <v>0</v>
      </c>
      <c r="N49" s="148"/>
      <c r="O49" s="61" t="s">
        <v>121</v>
      </c>
      <c r="S49" s="57" t="s">
        <v>488</v>
      </c>
      <c r="T49" s="59" t="s">
        <v>489</v>
      </c>
    </row>
    <row r="50" spans="3:20" ht="14.25">
      <c r="C50" s="164"/>
      <c r="D50" s="165"/>
      <c r="E50" s="165"/>
      <c r="F50" s="165"/>
      <c r="G50" s="165"/>
      <c r="H50" s="165"/>
      <c r="I50" s="166"/>
      <c r="J50" s="167"/>
      <c r="K50" s="168"/>
      <c r="L50" s="169"/>
      <c r="M50" s="124"/>
      <c r="N50" s="125"/>
      <c r="O50" s="62"/>
      <c r="S50" s="57" t="s">
        <v>493</v>
      </c>
      <c r="T50" s="59" t="s">
        <v>494</v>
      </c>
    </row>
    <row r="51" spans="3:20" ht="14.25">
      <c r="C51" s="170" t="s">
        <v>51</v>
      </c>
      <c r="D51" s="171"/>
      <c r="E51" s="171"/>
      <c r="F51" s="171"/>
      <c r="G51" s="171"/>
      <c r="H51" s="171"/>
      <c r="I51" s="172"/>
      <c r="J51" s="113"/>
      <c r="K51" s="114"/>
      <c r="L51" s="115"/>
      <c r="M51" s="111">
        <f>SUM($J$40,$J$41,$J$42,$J$44,$J$46,$J$47,$J$48,$J$49)</f>
        <v>0</v>
      </c>
      <c r="N51" s="112"/>
      <c r="O51" s="66" t="s">
        <v>121</v>
      </c>
      <c r="S51" s="57" t="s">
        <v>497</v>
      </c>
      <c r="T51" s="59" t="s">
        <v>498</v>
      </c>
    </row>
    <row r="52" spans="3:20" ht="14.25">
      <c r="C52" s="173"/>
      <c r="D52" s="174"/>
      <c r="E52" s="174"/>
      <c r="F52" s="174"/>
      <c r="G52" s="174"/>
      <c r="H52" s="174"/>
      <c r="I52" s="175"/>
      <c r="J52" s="159"/>
      <c r="K52" s="160"/>
      <c r="L52" s="161"/>
      <c r="M52" s="162">
        <f>SUM($J$43,$J$45)</f>
        <v>0</v>
      </c>
      <c r="N52" s="163"/>
      <c r="O52" s="67" t="s">
        <v>122</v>
      </c>
      <c r="S52" s="57"/>
      <c r="T52" s="59"/>
    </row>
    <row r="53" spans="3:20" ht="14.25">
      <c r="C53" s="68"/>
      <c r="D53" s="68"/>
      <c r="E53" s="68"/>
      <c r="F53" s="68"/>
      <c r="G53" s="68"/>
      <c r="H53" s="68"/>
      <c r="I53" s="68"/>
      <c r="J53" s="63"/>
      <c r="K53" s="63"/>
      <c r="L53" s="63"/>
      <c r="M53" s="63"/>
      <c r="N53" s="63"/>
      <c r="O53" s="63"/>
      <c r="S53" s="57"/>
      <c r="T53" s="59"/>
    </row>
    <row r="54" spans="2:20" ht="14.25">
      <c r="B54" s="58" t="s">
        <v>52</v>
      </c>
      <c r="S54" s="57"/>
      <c r="T54" s="59"/>
    </row>
    <row r="55" spans="2:20" ht="14.25">
      <c r="B55" s="69" t="s">
        <v>53</v>
      </c>
      <c r="S55" s="57"/>
      <c r="T55" s="59"/>
    </row>
    <row r="56" spans="2:20" ht="14.25">
      <c r="B56" s="69" t="s">
        <v>291</v>
      </c>
      <c r="S56" s="57"/>
      <c r="T56" s="59"/>
    </row>
  </sheetData>
  <sheetProtection/>
  <mergeCells count="100">
    <mergeCell ref="F29:O29"/>
    <mergeCell ref="C23:E23"/>
    <mergeCell ref="F23:O23"/>
    <mergeCell ref="B20:O20"/>
    <mergeCell ref="A21:P21"/>
    <mergeCell ref="F25:O25"/>
    <mergeCell ref="F26:O26"/>
    <mergeCell ref="F27:O27"/>
    <mergeCell ref="F28:O28"/>
    <mergeCell ref="B22:O22"/>
    <mergeCell ref="G14:I14"/>
    <mergeCell ref="B16:O16"/>
    <mergeCell ref="J13:O13"/>
    <mergeCell ref="J14:N14"/>
    <mergeCell ref="B15:O15"/>
    <mergeCell ref="B13:F13"/>
    <mergeCell ref="B14:F14"/>
    <mergeCell ref="J12:O12"/>
    <mergeCell ref="B11:F11"/>
    <mergeCell ref="B12:F12"/>
    <mergeCell ref="G11:I11"/>
    <mergeCell ref="G12:I12"/>
    <mergeCell ref="G13:I13"/>
    <mergeCell ref="C51:I52"/>
    <mergeCell ref="B1:O1"/>
    <mergeCell ref="B2:O2"/>
    <mergeCell ref="B4:O4"/>
    <mergeCell ref="B5:O5"/>
    <mergeCell ref="A3:P3"/>
    <mergeCell ref="B7:O7"/>
    <mergeCell ref="B8:O8"/>
    <mergeCell ref="B9:O9"/>
    <mergeCell ref="B10:O10"/>
    <mergeCell ref="M48:N48"/>
    <mergeCell ref="C48:I48"/>
    <mergeCell ref="J52:L52"/>
    <mergeCell ref="M52:N52"/>
    <mergeCell ref="M49:N49"/>
    <mergeCell ref="C49:I49"/>
    <mergeCell ref="J49:L49"/>
    <mergeCell ref="J48:L48"/>
    <mergeCell ref="C50:I50"/>
    <mergeCell ref="J50:L50"/>
    <mergeCell ref="C47:I47"/>
    <mergeCell ref="J44:L44"/>
    <mergeCell ref="J45:L45"/>
    <mergeCell ref="C46:I46"/>
    <mergeCell ref="J47:L47"/>
    <mergeCell ref="M46:N46"/>
    <mergeCell ref="J46:L46"/>
    <mergeCell ref="M47:N47"/>
    <mergeCell ref="M39:N39"/>
    <mergeCell ref="M40:N40"/>
    <mergeCell ref="M41:N41"/>
    <mergeCell ref="M42:N42"/>
    <mergeCell ref="J42:L42"/>
    <mergeCell ref="C40:I40"/>
    <mergeCell ref="C41:I41"/>
    <mergeCell ref="C39:I39"/>
    <mergeCell ref="J39:L39"/>
    <mergeCell ref="I34:J34"/>
    <mergeCell ref="E35:H35"/>
    <mergeCell ref="C43:I43"/>
    <mergeCell ref="C44:I44"/>
    <mergeCell ref="C45:I45"/>
    <mergeCell ref="M43:N43"/>
    <mergeCell ref="J43:L43"/>
    <mergeCell ref="M44:N44"/>
    <mergeCell ref="M45:N45"/>
    <mergeCell ref="C42:I42"/>
    <mergeCell ref="C32:D32"/>
    <mergeCell ref="K32:O32"/>
    <mergeCell ref="I32:J32"/>
    <mergeCell ref="C33:D33"/>
    <mergeCell ref="C34:D34"/>
    <mergeCell ref="C35:D35"/>
    <mergeCell ref="I35:J35"/>
    <mergeCell ref="E33:H33"/>
    <mergeCell ref="E34:H34"/>
    <mergeCell ref="I33:J33"/>
    <mergeCell ref="B6:O6"/>
    <mergeCell ref="M50:N50"/>
    <mergeCell ref="K33:O33"/>
    <mergeCell ref="K34:O34"/>
    <mergeCell ref="K35:O35"/>
    <mergeCell ref="J40:L40"/>
    <mergeCell ref="J41:L41"/>
    <mergeCell ref="C24:E24"/>
    <mergeCell ref="C30:E30"/>
    <mergeCell ref="F24:O24"/>
    <mergeCell ref="M51:N51"/>
    <mergeCell ref="J51:L51"/>
    <mergeCell ref="C25:E25"/>
    <mergeCell ref="C26:E26"/>
    <mergeCell ref="C27:E27"/>
    <mergeCell ref="C28:E28"/>
    <mergeCell ref="C29:E29"/>
    <mergeCell ref="C31:H31"/>
    <mergeCell ref="I31:O31"/>
    <mergeCell ref="E32:H32"/>
  </mergeCells>
  <conditionalFormatting sqref="J12:O13">
    <cfRule type="expression" priority="1" dxfId="6" stopIfTrue="1">
      <formula>ISERROR(J12)</formula>
    </cfRule>
  </conditionalFormatting>
  <conditionalFormatting sqref="J14:N14">
    <cfRule type="expression" priority="2" dxfId="7" stopIfTrue="1">
      <formula>ISERROR(J14)</formula>
    </cfRule>
  </conditionalFormatting>
  <dataValidations count="1">
    <dataValidation allowBlank="1" showInputMessage="1" showErrorMessage="1" errorTitle="認証番号の入力" error="貴社の認証番号を３桁の半角英数字で入力してください" imeMode="halfAlpha" sqref="K11"/>
  </dataValidations>
  <printOptions/>
  <pageMargins left="0.7874015748031497" right="0.7874015748031497" top="0.5905511811023623" bottom="0.7874015748031497" header="0.3937007874015748" footer="0.3937007874015748"/>
  <pageSetup horizontalDpi="1200" verticalDpi="1200" orientation="portrait" paperSize="9" r:id="rId3"/>
  <headerFooter alignWithMargins="0">
    <oddHeader>&amp;R&amp;9&amp;U平成18年(2006年)5月19日　改訂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23"/>
  <sheetViews>
    <sheetView showZeros="0" view="pageBreakPreview" zoomScaleSheetLayoutView="100" zoomScalePageLayoutView="0" workbookViewId="0" topLeftCell="A1">
      <selection activeCell="J16" sqref="J16"/>
    </sheetView>
  </sheetViews>
  <sheetFormatPr defaultColWidth="10.25390625" defaultRowHeight="12.75"/>
  <cols>
    <col min="1" max="1" width="1.00390625" style="71" customWidth="1"/>
    <col min="2" max="2" width="4.75390625" style="74" customWidth="1"/>
    <col min="3" max="3" width="7.125" style="72" customWidth="1"/>
    <col min="4" max="4" width="9.625" style="71" customWidth="1"/>
    <col min="5" max="5" width="9.75390625" style="71" customWidth="1"/>
    <col min="6" max="7" width="6.25390625" style="71" bestFit="1" customWidth="1"/>
    <col min="8" max="8" width="25.625" style="71" customWidth="1"/>
    <col min="9" max="9" width="8.875" style="71" bestFit="1" customWidth="1"/>
    <col min="10" max="10" width="7.75390625" style="71" bestFit="1" customWidth="1"/>
    <col min="11" max="11" width="6.75390625" style="71" bestFit="1" customWidth="1"/>
    <col min="12" max="12" width="6.25390625" style="71" customWidth="1"/>
    <col min="13" max="13" width="5.75390625" style="74" customWidth="1"/>
    <col min="14" max="14" width="11.00390625" style="71" customWidth="1"/>
    <col min="15" max="15" width="5.75390625" style="71" bestFit="1" customWidth="1"/>
    <col min="16" max="16" width="6.75390625" style="71" customWidth="1"/>
    <col min="17" max="17" width="2.75390625" style="75" customWidth="1"/>
    <col min="18" max="18" width="10.25390625" style="75" customWidth="1"/>
    <col min="19" max="16384" width="10.25390625" style="71" customWidth="1"/>
  </cols>
  <sheetData>
    <row r="1" spans="2:16" ht="13.5">
      <c r="B1" s="50" t="s">
        <v>54</v>
      </c>
      <c r="D1" s="73"/>
      <c r="P1" s="73">
        <f>'[1]5-1号'!O5</f>
        <v>0</v>
      </c>
    </row>
    <row r="2" spans="2:16" ht="13.5">
      <c r="B2" s="186" t="str">
        <f>'5-1号'!B5:O5</f>
        <v>平成　　年　　月　　日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</row>
    <row r="3" spans="1:16" ht="24.75">
      <c r="A3" s="199" t="s">
        <v>55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2:19" ht="13.5" customHeight="1">
      <c r="B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R4" s="185" t="s">
        <v>119</v>
      </c>
      <c r="S4" s="185"/>
    </row>
    <row r="5" spans="2:19" ht="13.5" customHeight="1">
      <c r="B5" s="191" t="s">
        <v>56</v>
      </c>
      <c r="C5" s="191"/>
      <c r="D5" s="77">
        <f>'5-1号'!F24</f>
        <v>0</v>
      </c>
      <c r="E5" s="78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R5" s="185"/>
      <c r="S5" s="185"/>
    </row>
    <row r="6" spans="2:16" ht="14.25">
      <c r="B6" s="192"/>
      <c r="C6" s="192"/>
      <c r="D6" s="79">
        <f>'5-1号'!F25</f>
        <v>0</v>
      </c>
      <c r="E6" s="78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</row>
    <row r="7" spans="2:16" ht="13.5" customHeight="1">
      <c r="B7" s="192" t="s">
        <v>57</v>
      </c>
      <c r="C7" s="192"/>
      <c r="D7" s="79">
        <f>'5-1号'!F26</f>
        <v>0</v>
      </c>
      <c r="E7" s="78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</row>
    <row r="8" spans="2:16" ht="13.5" customHeight="1">
      <c r="B8" s="192" t="s">
        <v>120</v>
      </c>
      <c r="C8" s="192"/>
      <c r="D8" s="79">
        <f>'5-1号'!F28</f>
        <v>0</v>
      </c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</row>
    <row r="9" spans="2:16" ht="18">
      <c r="B9" s="81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</row>
    <row r="10" spans="2:17" s="74" customFormat="1" ht="14.25">
      <c r="B10" s="203" t="s">
        <v>58</v>
      </c>
      <c r="C10" s="187" t="s">
        <v>59</v>
      </c>
      <c r="D10" s="203" t="s">
        <v>60</v>
      </c>
      <c r="E10" s="203" t="s">
        <v>61</v>
      </c>
      <c r="F10" s="203" t="s">
        <v>62</v>
      </c>
      <c r="G10" s="203" t="s">
        <v>63</v>
      </c>
      <c r="H10" s="203" t="s">
        <v>64</v>
      </c>
      <c r="I10" s="200" t="s">
        <v>65</v>
      </c>
      <c r="J10" s="201"/>
      <c r="K10" s="202"/>
      <c r="L10" s="187" t="s">
        <v>66</v>
      </c>
      <c r="M10" s="187" t="s">
        <v>67</v>
      </c>
      <c r="N10" s="187" t="s">
        <v>68</v>
      </c>
      <c r="O10" s="189" t="s">
        <v>67</v>
      </c>
      <c r="P10" s="203" t="s">
        <v>69</v>
      </c>
      <c r="Q10" s="72"/>
    </row>
    <row r="11" spans="2:16" ht="15" thickBot="1">
      <c r="B11" s="204"/>
      <c r="C11" s="188"/>
      <c r="D11" s="204"/>
      <c r="E11" s="204"/>
      <c r="F11" s="204"/>
      <c r="G11" s="204"/>
      <c r="H11" s="204"/>
      <c r="I11" s="83" t="s">
        <v>70</v>
      </c>
      <c r="J11" s="83" t="s">
        <v>71</v>
      </c>
      <c r="K11" s="83" t="s">
        <v>72</v>
      </c>
      <c r="L11" s="188"/>
      <c r="M11" s="188"/>
      <c r="N11" s="188"/>
      <c r="O11" s="190"/>
      <c r="P11" s="204"/>
    </row>
    <row r="12" spans="1:17" ht="20.25" customHeight="1" thickTop="1">
      <c r="A12" s="84"/>
      <c r="B12" s="85">
        <v>1</v>
      </c>
      <c r="C12" s="2"/>
      <c r="D12" s="86" t="e">
        <f>VLOOKUP(C12,'品目ﾃﾞｰﾀ'!$A$2:$B$23,2)</f>
        <v>#N/A</v>
      </c>
      <c r="E12" s="3"/>
      <c r="F12" s="4"/>
      <c r="G12" s="4"/>
      <c r="H12" s="5"/>
      <c r="I12" s="3"/>
      <c r="J12" s="3"/>
      <c r="K12" s="3"/>
      <c r="L12" s="6"/>
      <c r="M12" s="32" t="e">
        <f>IF(D12='品目ﾃﾞｰﾀ'!$B$5,"枚",IF(D12='品目ﾃﾞｰﾀ'!$B$7,"枚",IF(D12="","","本")))</f>
        <v>#N/A</v>
      </c>
      <c r="N12" s="33" t="e">
        <f>IF(D12="Ⅳ 壁板（家具用原板含む）",ROUND(I12*K12/1000000,4)*L12,IF(D12="Ⅵ フローリング",ROUND(I12*K12/1000000,4)*L12,ROUND(I12*J12*K12/1000000000,4)*L12))</f>
        <v>#N/A</v>
      </c>
      <c r="O12" s="34" t="e">
        <f>IF(D12="Ⅳ 壁板（家具用原板含む）","㎡",IF(D12="Ⅵ フローリング","㎡",IF(D12="","","㎥")))</f>
        <v>#N/A</v>
      </c>
      <c r="P12" s="88"/>
      <c r="Q12" s="89"/>
    </row>
    <row r="13" spans="1:17" ht="20.25" customHeight="1">
      <c r="A13" s="90"/>
      <c r="B13" s="85">
        <v>2</v>
      </c>
      <c r="C13" s="7"/>
      <c r="D13" s="91" t="e">
        <f>VLOOKUP(C13,'品目ﾃﾞｰﾀ'!$A$2:$B$23,2)</f>
        <v>#N/A</v>
      </c>
      <c r="E13" s="3"/>
      <c r="F13" s="8"/>
      <c r="G13" s="8"/>
      <c r="H13" s="5"/>
      <c r="I13" s="3"/>
      <c r="J13" s="3"/>
      <c r="K13" s="3"/>
      <c r="L13" s="6"/>
      <c r="M13" s="32" t="e">
        <f>IF(D13='品目ﾃﾞｰﾀ'!$B$5,"枚",IF(D13='品目ﾃﾞｰﾀ'!$B$7,"枚",IF(D13="","","本")))</f>
        <v>#N/A</v>
      </c>
      <c r="N13" s="35" t="e">
        <f>IF(D13="Ⅳ 壁板（家具用原板含む）",ROUND(I13*K13/1000000,4)*L13,IF(D13="Ⅵ フローリング",ROUND(I13*K13/1000000,4)*L13,ROUND(I13*J13*K13/1000000000,4)*L13))</f>
        <v>#N/A</v>
      </c>
      <c r="O13" s="36" t="e">
        <f>IF(D13="Ⅳ 壁板（家具用原板含む）","㎡",IF(D13="Ⅵ フローリング","㎡",IF(D13="","","㎥")))</f>
        <v>#N/A</v>
      </c>
      <c r="P13" s="87"/>
      <c r="Q13" s="89"/>
    </row>
    <row r="14" spans="1:17" ht="20.25" customHeight="1">
      <c r="A14" s="90"/>
      <c r="B14" s="85">
        <v>3</v>
      </c>
      <c r="C14" s="7"/>
      <c r="D14" s="91" t="e">
        <f>VLOOKUP(C14,'品目ﾃﾞｰﾀ'!$A$2:$B$23,2)</f>
        <v>#N/A</v>
      </c>
      <c r="E14" s="3"/>
      <c r="F14" s="8"/>
      <c r="G14" s="8"/>
      <c r="H14" s="5"/>
      <c r="I14" s="3"/>
      <c r="J14" s="3"/>
      <c r="K14" s="3"/>
      <c r="L14" s="6"/>
      <c r="M14" s="32" t="e">
        <f>IF(D14='品目ﾃﾞｰﾀ'!$B$5,"枚",IF(D14='品目ﾃﾞｰﾀ'!$B$7,"枚",IF(D14="","","本")))</f>
        <v>#N/A</v>
      </c>
      <c r="N14" s="35" t="e">
        <f aca="true" t="shared" si="0" ref="N14:N77">IF(D14="Ⅳ 壁板（家具用原板含む）",ROUND(I14*K14/1000000,4)*L14,IF(D14="Ⅵ フローリング",ROUND(I14*K14/1000000,4)*L14,ROUND(I14*J14*K14/1000000000,4)*L14))</f>
        <v>#N/A</v>
      </c>
      <c r="O14" s="36" t="e">
        <f aca="true" t="shared" si="1" ref="O14:O77">IF(D14="Ⅳ 壁板（家具用原板含む）","㎡",IF(D14="Ⅵ フローリング","㎡",IF(D14="","","㎥")))</f>
        <v>#N/A</v>
      </c>
      <c r="P14" s="87"/>
      <c r="Q14" s="89"/>
    </row>
    <row r="15" spans="1:17" ht="20.25" customHeight="1">
      <c r="A15" s="90"/>
      <c r="B15" s="85">
        <v>4</v>
      </c>
      <c r="C15" s="7"/>
      <c r="D15" s="91" t="e">
        <f>VLOOKUP(C15,'品目ﾃﾞｰﾀ'!$A$2:$B$23,2)</f>
        <v>#N/A</v>
      </c>
      <c r="E15" s="3"/>
      <c r="F15" s="8"/>
      <c r="G15" s="8"/>
      <c r="H15" s="5"/>
      <c r="I15" s="3"/>
      <c r="J15" s="3"/>
      <c r="K15" s="3"/>
      <c r="L15" s="6"/>
      <c r="M15" s="32" t="e">
        <f>IF(D15='品目ﾃﾞｰﾀ'!$B$5,"枚",IF(D15='品目ﾃﾞｰﾀ'!$B$7,"枚",IF(D15="","","本")))</f>
        <v>#N/A</v>
      </c>
      <c r="N15" s="35" t="e">
        <f t="shared" si="0"/>
        <v>#N/A</v>
      </c>
      <c r="O15" s="36" t="e">
        <f t="shared" si="1"/>
        <v>#N/A</v>
      </c>
      <c r="P15" s="87"/>
      <c r="Q15" s="89"/>
    </row>
    <row r="16" spans="2:17" ht="20.25" customHeight="1">
      <c r="B16" s="85">
        <v>5</v>
      </c>
      <c r="C16" s="7"/>
      <c r="D16" s="91" t="e">
        <f>VLOOKUP(C16,'品目ﾃﾞｰﾀ'!$A$2:$B$23,2)</f>
        <v>#N/A</v>
      </c>
      <c r="E16" s="3"/>
      <c r="F16" s="8"/>
      <c r="G16" s="8"/>
      <c r="H16" s="5"/>
      <c r="I16" s="3"/>
      <c r="J16" s="3"/>
      <c r="K16" s="3"/>
      <c r="L16" s="6"/>
      <c r="M16" s="32" t="e">
        <f>IF(D16='品目ﾃﾞｰﾀ'!$B$5,"枚",IF(D16='品目ﾃﾞｰﾀ'!$B$7,"枚",IF(D16="","","本")))</f>
        <v>#N/A</v>
      </c>
      <c r="N16" s="35" t="e">
        <f t="shared" si="0"/>
        <v>#N/A</v>
      </c>
      <c r="O16" s="36" t="e">
        <f t="shared" si="1"/>
        <v>#N/A</v>
      </c>
      <c r="P16" s="87"/>
      <c r="Q16" s="89"/>
    </row>
    <row r="17" spans="2:17" ht="20.25" customHeight="1">
      <c r="B17" s="85">
        <v>6</v>
      </c>
      <c r="C17" s="7"/>
      <c r="D17" s="91" t="e">
        <f>VLOOKUP(C17,'品目ﾃﾞｰﾀ'!$A$2:$B$23,2)</f>
        <v>#N/A</v>
      </c>
      <c r="E17" s="3"/>
      <c r="F17" s="8"/>
      <c r="G17" s="8"/>
      <c r="H17" s="5"/>
      <c r="I17" s="3"/>
      <c r="J17" s="3"/>
      <c r="K17" s="3"/>
      <c r="L17" s="6"/>
      <c r="M17" s="32" t="e">
        <f>IF(D17='品目ﾃﾞｰﾀ'!$B$5,"枚",IF(D17='品目ﾃﾞｰﾀ'!$B$7,"枚",IF(D17="","","本")))</f>
        <v>#N/A</v>
      </c>
      <c r="N17" s="35" t="e">
        <f t="shared" si="0"/>
        <v>#N/A</v>
      </c>
      <c r="O17" s="36" t="e">
        <f t="shared" si="1"/>
        <v>#N/A</v>
      </c>
      <c r="P17" s="87"/>
      <c r="Q17" s="89"/>
    </row>
    <row r="18" spans="2:17" ht="20.25" customHeight="1">
      <c r="B18" s="85">
        <v>7</v>
      </c>
      <c r="C18" s="7"/>
      <c r="D18" s="91" t="e">
        <f>VLOOKUP(C18,'品目ﾃﾞｰﾀ'!$A$2:$B$23,2)</f>
        <v>#N/A</v>
      </c>
      <c r="E18" s="3"/>
      <c r="F18" s="8"/>
      <c r="G18" s="8"/>
      <c r="H18" s="5"/>
      <c r="I18" s="3"/>
      <c r="J18" s="3"/>
      <c r="K18" s="3"/>
      <c r="L18" s="6"/>
      <c r="M18" s="32" t="e">
        <f>IF(D18='品目ﾃﾞｰﾀ'!$B$5,"枚",IF(D18='品目ﾃﾞｰﾀ'!$B$7,"枚",IF(D18="","","本")))</f>
        <v>#N/A</v>
      </c>
      <c r="N18" s="35" t="e">
        <f t="shared" si="0"/>
        <v>#N/A</v>
      </c>
      <c r="O18" s="36" t="e">
        <f t="shared" si="1"/>
        <v>#N/A</v>
      </c>
      <c r="P18" s="87"/>
      <c r="Q18" s="89"/>
    </row>
    <row r="19" spans="2:17" ht="20.25" customHeight="1">
      <c r="B19" s="85">
        <v>8</v>
      </c>
      <c r="C19" s="7"/>
      <c r="D19" s="91" t="e">
        <f>VLOOKUP(C19,'品目ﾃﾞｰﾀ'!$A$2:$B$23,2)</f>
        <v>#N/A</v>
      </c>
      <c r="E19" s="3"/>
      <c r="F19" s="8"/>
      <c r="G19" s="8"/>
      <c r="H19" s="5"/>
      <c r="I19" s="3"/>
      <c r="J19" s="3"/>
      <c r="K19" s="3"/>
      <c r="L19" s="6"/>
      <c r="M19" s="32" t="e">
        <f>IF(D19='品目ﾃﾞｰﾀ'!$B$5,"枚",IF(D19='品目ﾃﾞｰﾀ'!$B$7,"枚",IF(D19="","","本")))</f>
        <v>#N/A</v>
      </c>
      <c r="N19" s="35" t="e">
        <f t="shared" si="0"/>
        <v>#N/A</v>
      </c>
      <c r="O19" s="36" t="e">
        <f t="shared" si="1"/>
        <v>#N/A</v>
      </c>
      <c r="P19" s="87"/>
      <c r="Q19" s="89"/>
    </row>
    <row r="20" spans="2:17" ht="20.25" customHeight="1">
      <c r="B20" s="85">
        <v>9</v>
      </c>
      <c r="C20" s="7"/>
      <c r="D20" s="91" t="e">
        <f>VLOOKUP(C20,'品目ﾃﾞｰﾀ'!$A$2:$B$23,2)</f>
        <v>#N/A</v>
      </c>
      <c r="E20" s="3"/>
      <c r="F20" s="8"/>
      <c r="G20" s="8"/>
      <c r="H20" s="5"/>
      <c r="I20" s="3"/>
      <c r="J20" s="3"/>
      <c r="K20" s="3"/>
      <c r="L20" s="6"/>
      <c r="M20" s="32" t="e">
        <f>IF(D20='品目ﾃﾞｰﾀ'!$B$5,"枚",IF(D20='品目ﾃﾞｰﾀ'!$B$7,"枚",IF(D20="","","本")))</f>
        <v>#N/A</v>
      </c>
      <c r="N20" s="35" t="e">
        <f t="shared" si="0"/>
        <v>#N/A</v>
      </c>
      <c r="O20" s="36" t="e">
        <f t="shared" si="1"/>
        <v>#N/A</v>
      </c>
      <c r="P20" s="87"/>
      <c r="Q20" s="89"/>
    </row>
    <row r="21" spans="2:17" ht="20.25" customHeight="1">
      <c r="B21" s="85">
        <v>10</v>
      </c>
      <c r="C21" s="7"/>
      <c r="D21" s="91" t="e">
        <f>VLOOKUP(C21,'品目ﾃﾞｰﾀ'!$A$2:$B$23,2)</f>
        <v>#N/A</v>
      </c>
      <c r="E21" s="3"/>
      <c r="F21" s="8"/>
      <c r="G21" s="8"/>
      <c r="H21" s="5"/>
      <c r="I21" s="3"/>
      <c r="J21" s="3"/>
      <c r="K21" s="3"/>
      <c r="L21" s="6"/>
      <c r="M21" s="32" t="e">
        <f>IF(D21='品目ﾃﾞｰﾀ'!$B$5,"枚",IF(D21='品目ﾃﾞｰﾀ'!$B$7,"枚",IF(D21="","","本")))</f>
        <v>#N/A</v>
      </c>
      <c r="N21" s="35" t="e">
        <f t="shared" si="0"/>
        <v>#N/A</v>
      </c>
      <c r="O21" s="36" t="e">
        <f t="shared" si="1"/>
        <v>#N/A</v>
      </c>
      <c r="P21" s="87"/>
      <c r="Q21" s="89"/>
    </row>
    <row r="22" spans="2:17" ht="20.25" customHeight="1">
      <c r="B22" s="85">
        <v>11</v>
      </c>
      <c r="C22" s="7"/>
      <c r="D22" s="91" t="e">
        <f>VLOOKUP(C22,'品目ﾃﾞｰﾀ'!$A$2:$B$23,2)</f>
        <v>#N/A</v>
      </c>
      <c r="E22" s="3"/>
      <c r="F22" s="8"/>
      <c r="G22" s="8"/>
      <c r="H22" s="5"/>
      <c r="I22" s="3"/>
      <c r="J22" s="3"/>
      <c r="K22" s="3"/>
      <c r="L22" s="6"/>
      <c r="M22" s="32" t="e">
        <f>IF(D22='品目ﾃﾞｰﾀ'!$B$5,"枚",IF(D22='品目ﾃﾞｰﾀ'!$B$7,"枚",IF(D22="","","本")))</f>
        <v>#N/A</v>
      </c>
      <c r="N22" s="35" t="e">
        <f t="shared" si="0"/>
        <v>#N/A</v>
      </c>
      <c r="O22" s="36" t="e">
        <f t="shared" si="1"/>
        <v>#N/A</v>
      </c>
      <c r="P22" s="87"/>
      <c r="Q22" s="89"/>
    </row>
    <row r="23" spans="2:17" ht="20.25" customHeight="1">
      <c r="B23" s="85">
        <v>12</v>
      </c>
      <c r="C23" s="7"/>
      <c r="D23" s="91" t="e">
        <f>VLOOKUP(C23,'品目ﾃﾞｰﾀ'!$A$2:$B$23,2)</f>
        <v>#N/A</v>
      </c>
      <c r="E23" s="3"/>
      <c r="F23" s="8"/>
      <c r="G23" s="8"/>
      <c r="H23" s="5"/>
      <c r="I23" s="3"/>
      <c r="J23" s="3"/>
      <c r="K23" s="3"/>
      <c r="L23" s="6"/>
      <c r="M23" s="32" t="e">
        <f>IF(D23='品目ﾃﾞｰﾀ'!$B$5,"枚",IF(D23='品目ﾃﾞｰﾀ'!$B$7,"枚",IF(D23="","","本")))</f>
        <v>#N/A</v>
      </c>
      <c r="N23" s="35" t="e">
        <f t="shared" si="0"/>
        <v>#N/A</v>
      </c>
      <c r="O23" s="36" t="e">
        <f t="shared" si="1"/>
        <v>#N/A</v>
      </c>
      <c r="P23" s="87"/>
      <c r="Q23" s="89"/>
    </row>
    <row r="24" spans="2:17" ht="20.25" customHeight="1">
      <c r="B24" s="85">
        <v>13</v>
      </c>
      <c r="C24" s="7"/>
      <c r="D24" s="91" t="e">
        <f>VLOOKUP(C24,'品目ﾃﾞｰﾀ'!$A$2:$B$23,2)</f>
        <v>#N/A</v>
      </c>
      <c r="E24" s="3"/>
      <c r="F24" s="8"/>
      <c r="G24" s="8"/>
      <c r="H24" s="5"/>
      <c r="I24" s="3"/>
      <c r="J24" s="3"/>
      <c r="K24" s="3"/>
      <c r="L24" s="6"/>
      <c r="M24" s="32" t="e">
        <f>IF(D24='品目ﾃﾞｰﾀ'!$B$5,"枚",IF(D24='品目ﾃﾞｰﾀ'!$B$7,"枚",IF(D24="","","本")))</f>
        <v>#N/A</v>
      </c>
      <c r="N24" s="35" t="e">
        <f t="shared" si="0"/>
        <v>#N/A</v>
      </c>
      <c r="O24" s="36" t="e">
        <f t="shared" si="1"/>
        <v>#N/A</v>
      </c>
      <c r="P24" s="87"/>
      <c r="Q24" s="89"/>
    </row>
    <row r="25" spans="2:17" ht="20.25" customHeight="1">
      <c r="B25" s="85">
        <v>14</v>
      </c>
      <c r="C25" s="7"/>
      <c r="D25" s="91" t="e">
        <f>VLOOKUP(C25,'品目ﾃﾞｰﾀ'!$A$2:$B$23,2)</f>
        <v>#N/A</v>
      </c>
      <c r="E25" s="3"/>
      <c r="F25" s="8"/>
      <c r="G25" s="8"/>
      <c r="H25" s="5"/>
      <c r="I25" s="3"/>
      <c r="J25" s="3"/>
      <c r="K25" s="3"/>
      <c r="L25" s="6"/>
      <c r="M25" s="32" t="e">
        <f>IF(D25='品目ﾃﾞｰﾀ'!$B$5,"枚",IF(D25='品目ﾃﾞｰﾀ'!$B$7,"枚",IF(D25="","","本")))</f>
        <v>#N/A</v>
      </c>
      <c r="N25" s="35" t="e">
        <f t="shared" si="0"/>
        <v>#N/A</v>
      </c>
      <c r="O25" s="36" t="e">
        <f t="shared" si="1"/>
        <v>#N/A</v>
      </c>
      <c r="P25" s="87"/>
      <c r="Q25" s="89"/>
    </row>
    <row r="26" spans="2:17" ht="20.25" customHeight="1">
      <c r="B26" s="85">
        <v>15</v>
      </c>
      <c r="C26" s="7"/>
      <c r="D26" s="91" t="e">
        <f>VLOOKUP(C26,'品目ﾃﾞｰﾀ'!$A$2:$B$23,2)</f>
        <v>#N/A</v>
      </c>
      <c r="E26" s="3"/>
      <c r="F26" s="8"/>
      <c r="G26" s="8"/>
      <c r="H26" s="5"/>
      <c r="I26" s="3"/>
      <c r="J26" s="3"/>
      <c r="K26" s="3"/>
      <c r="L26" s="6"/>
      <c r="M26" s="32" t="e">
        <f>IF(D26='品目ﾃﾞｰﾀ'!$B$5,"枚",IF(D26='品目ﾃﾞｰﾀ'!$B$7,"枚",IF(D26="","","本")))</f>
        <v>#N/A</v>
      </c>
      <c r="N26" s="35" t="e">
        <f t="shared" si="0"/>
        <v>#N/A</v>
      </c>
      <c r="O26" s="36" t="e">
        <f t="shared" si="1"/>
        <v>#N/A</v>
      </c>
      <c r="P26" s="87"/>
      <c r="Q26" s="89"/>
    </row>
    <row r="27" spans="2:17" ht="20.25" customHeight="1">
      <c r="B27" s="85">
        <v>16</v>
      </c>
      <c r="C27" s="7"/>
      <c r="D27" s="91" t="e">
        <f>VLOOKUP(C27,'品目ﾃﾞｰﾀ'!$A$2:$B$23,2)</f>
        <v>#N/A</v>
      </c>
      <c r="E27" s="3"/>
      <c r="F27" s="8"/>
      <c r="G27" s="8"/>
      <c r="H27" s="5"/>
      <c r="I27" s="3"/>
      <c r="J27" s="3"/>
      <c r="K27" s="3"/>
      <c r="L27" s="6"/>
      <c r="M27" s="32" t="e">
        <f>IF(D27='品目ﾃﾞｰﾀ'!$B$5,"枚",IF(D27='品目ﾃﾞｰﾀ'!$B$7,"枚",IF(D27="","","本")))</f>
        <v>#N/A</v>
      </c>
      <c r="N27" s="35" t="e">
        <f t="shared" si="0"/>
        <v>#N/A</v>
      </c>
      <c r="O27" s="36" t="e">
        <f t="shared" si="1"/>
        <v>#N/A</v>
      </c>
      <c r="P27" s="87"/>
      <c r="Q27" s="89"/>
    </row>
    <row r="28" spans="2:17" ht="20.25" customHeight="1">
      <c r="B28" s="85">
        <v>17</v>
      </c>
      <c r="C28" s="7"/>
      <c r="D28" s="91" t="e">
        <f>VLOOKUP(C28,'品目ﾃﾞｰﾀ'!$A$2:$B$23,2)</f>
        <v>#N/A</v>
      </c>
      <c r="E28" s="3"/>
      <c r="F28" s="8"/>
      <c r="G28" s="8"/>
      <c r="H28" s="5"/>
      <c r="I28" s="3"/>
      <c r="J28" s="3"/>
      <c r="K28" s="3"/>
      <c r="L28" s="6"/>
      <c r="M28" s="32" t="e">
        <f>IF(D28='品目ﾃﾞｰﾀ'!$B$5,"枚",IF(D28='品目ﾃﾞｰﾀ'!$B$7,"枚",IF(D28="","","本")))</f>
        <v>#N/A</v>
      </c>
      <c r="N28" s="35" t="e">
        <f t="shared" si="0"/>
        <v>#N/A</v>
      </c>
      <c r="O28" s="36" t="e">
        <f t="shared" si="1"/>
        <v>#N/A</v>
      </c>
      <c r="P28" s="87"/>
      <c r="Q28" s="89"/>
    </row>
    <row r="29" spans="2:17" ht="20.25" customHeight="1">
      <c r="B29" s="85">
        <v>18</v>
      </c>
      <c r="C29" s="7"/>
      <c r="D29" s="91" t="e">
        <f>VLOOKUP(C29,'品目ﾃﾞｰﾀ'!$A$2:$B$23,2)</f>
        <v>#N/A</v>
      </c>
      <c r="E29" s="3"/>
      <c r="F29" s="8"/>
      <c r="G29" s="8"/>
      <c r="H29" s="5"/>
      <c r="I29" s="3"/>
      <c r="J29" s="3"/>
      <c r="K29" s="3"/>
      <c r="L29" s="6"/>
      <c r="M29" s="32" t="e">
        <f>IF(D29='品目ﾃﾞｰﾀ'!$B$5,"枚",IF(D29='品目ﾃﾞｰﾀ'!$B$7,"枚",IF(D29="","","本")))</f>
        <v>#N/A</v>
      </c>
      <c r="N29" s="35" t="e">
        <f t="shared" si="0"/>
        <v>#N/A</v>
      </c>
      <c r="O29" s="36" t="e">
        <f t="shared" si="1"/>
        <v>#N/A</v>
      </c>
      <c r="P29" s="87"/>
      <c r="Q29" s="89"/>
    </row>
    <row r="30" spans="2:17" ht="20.25" customHeight="1">
      <c r="B30" s="85">
        <v>19</v>
      </c>
      <c r="C30" s="7"/>
      <c r="D30" s="91" t="e">
        <f>VLOOKUP(C30,'品目ﾃﾞｰﾀ'!$A$2:$B$23,2)</f>
        <v>#N/A</v>
      </c>
      <c r="E30" s="3"/>
      <c r="F30" s="8"/>
      <c r="G30" s="8"/>
      <c r="H30" s="5"/>
      <c r="I30" s="3"/>
      <c r="J30" s="3"/>
      <c r="K30" s="3"/>
      <c r="L30" s="6"/>
      <c r="M30" s="32" t="e">
        <f>IF(D30='品目ﾃﾞｰﾀ'!$B$5,"枚",IF(D30='品目ﾃﾞｰﾀ'!$B$7,"枚",IF(D30="","","本")))</f>
        <v>#N/A</v>
      </c>
      <c r="N30" s="35" t="e">
        <f t="shared" si="0"/>
        <v>#N/A</v>
      </c>
      <c r="O30" s="36" t="e">
        <f t="shared" si="1"/>
        <v>#N/A</v>
      </c>
      <c r="P30" s="87"/>
      <c r="Q30" s="89"/>
    </row>
    <row r="31" spans="2:17" ht="20.25" customHeight="1">
      <c r="B31" s="85">
        <v>20</v>
      </c>
      <c r="C31" s="7"/>
      <c r="D31" s="91" t="e">
        <f>VLOOKUP(C31,'品目ﾃﾞｰﾀ'!$A$2:$B$23,2)</f>
        <v>#N/A</v>
      </c>
      <c r="E31" s="3"/>
      <c r="F31" s="8"/>
      <c r="G31" s="8"/>
      <c r="H31" s="5"/>
      <c r="I31" s="3"/>
      <c r="J31" s="3"/>
      <c r="K31" s="3"/>
      <c r="L31" s="6"/>
      <c r="M31" s="32" t="e">
        <f>IF(D31='品目ﾃﾞｰﾀ'!$B$5,"枚",IF(D31='品目ﾃﾞｰﾀ'!$B$7,"枚",IF(D31="","","本")))</f>
        <v>#N/A</v>
      </c>
      <c r="N31" s="35" t="e">
        <f t="shared" si="0"/>
        <v>#N/A</v>
      </c>
      <c r="O31" s="36" t="e">
        <f t="shared" si="1"/>
        <v>#N/A</v>
      </c>
      <c r="P31" s="87"/>
      <c r="Q31" s="89"/>
    </row>
    <row r="32" spans="2:17" ht="20.25" customHeight="1">
      <c r="B32" s="85">
        <v>21</v>
      </c>
      <c r="C32" s="7"/>
      <c r="D32" s="91" t="e">
        <f>VLOOKUP(C32,'品目ﾃﾞｰﾀ'!$A$2:$B$23,2)</f>
        <v>#N/A</v>
      </c>
      <c r="E32" s="3"/>
      <c r="F32" s="8"/>
      <c r="G32" s="8"/>
      <c r="H32" s="5"/>
      <c r="I32" s="3"/>
      <c r="J32" s="3"/>
      <c r="K32" s="3"/>
      <c r="L32" s="6"/>
      <c r="M32" s="32" t="e">
        <f>IF(D32='品目ﾃﾞｰﾀ'!$B$5,"枚",IF(D32='品目ﾃﾞｰﾀ'!$B$7,"枚",IF(D32="","","本")))</f>
        <v>#N/A</v>
      </c>
      <c r="N32" s="35" t="e">
        <f t="shared" si="0"/>
        <v>#N/A</v>
      </c>
      <c r="O32" s="36" t="e">
        <f t="shared" si="1"/>
        <v>#N/A</v>
      </c>
      <c r="P32" s="87"/>
      <c r="Q32" s="89"/>
    </row>
    <row r="33" spans="2:17" ht="20.25" customHeight="1">
      <c r="B33" s="85">
        <v>22</v>
      </c>
      <c r="C33" s="7"/>
      <c r="D33" s="91" t="e">
        <f>VLOOKUP(C33,'品目ﾃﾞｰﾀ'!$A$2:$B$23,2)</f>
        <v>#N/A</v>
      </c>
      <c r="E33" s="3"/>
      <c r="F33" s="8"/>
      <c r="G33" s="8"/>
      <c r="H33" s="5"/>
      <c r="I33" s="3"/>
      <c r="J33" s="3"/>
      <c r="K33" s="3"/>
      <c r="L33" s="6"/>
      <c r="M33" s="32" t="e">
        <f>IF(D33='品目ﾃﾞｰﾀ'!$B$5,"枚",IF(D33='品目ﾃﾞｰﾀ'!$B$7,"枚",IF(D33="","","本")))</f>
        <v>#N/A</v>
      </c>
      <c r="N33" s="35" t="e">
        <f t="shared" si="0"/>
        <v>#N/A</v>
      </c>
      <c r="O33" s="36" t="e">
        <f t="shared" si="1"/>
        <v>#N/A</v>
      </c>
      <c r="P33" s="87"/>
      <c r="Q33" s="89"/>
    </row>
    <row r="34" spans="2:17" ht="20.25" customHeight="1">
      <c r="B34" s="85">
        <v>23</v>
      </c>
      <c r="C34" s="7"/>
      <c r="D34" s="91" t="e">
        <f>VLOOKUP(C34,'品目ﾃﾞｰﾀ'!$A$2:$B$23,2)</f>
        <v>#N/A</v>
      </c>
      <c r="E34" s="3"/>
      <c r="F34" s="8"/>
      <c r="G34" s="8"/>
      <c r="H34" s="5"/>
      <c r="I34" s="3"/>
      <c r="J34" s="3"/>
      <c r="K34" s="3"/>
      <c r="L34" s="6"/>
      <c r="M34" s="32" t="e">
        <f>IF(D34='品目ﾃﾞｰﾀ'!$B$5,"枚",IF(D34='品目ﾃﾞｰﾀ'!$B$7,"枚",IF(D34="","","本")))</f>
        <v>#N/A</v>
      </c>
      <c r="N34" s="35" t="e">
        <f t="shared" si="0"/>
        <v>#N/A</v>
      </c>
      <c r="O34" s="36" t="e">
        <f t="shared" si="1"/>
        <v>#N/A</v>
      </c>
      <c r="P34" s="87"/>
      <c r="Q34" s="89"/>
    </row>
    <row r="35" spans="2:17" ht="20.25" customHeight="1">
      <c r="B35" s="85">
        <v>24</v>
      </c>
      <c r="C35" s="7"/>
      <c r="D35" s="91" t="e">
        <f>VLOOKUP(C35,'品目ﾃﾞｰﾀ'!$A$2:$B$23,2)</f>
        <v>#N/A</v>
      </c>
      <c r="E35" s="3"/>
      <c r="F35" s="8"/>
      <c r="G35" s="8"/>
      <c r="H35" s="5"/>
      <c r="I35" s="3"/>
      <c r="J35" s="3"/>
      <c r="K35" s="3"/>
      <c r="L35" s="6"/>
      <c r="M35" s="32" t="e">
        <f>IF(D35='品目ﾃﾞｰﾀ'!$B$5,"枚",IF(D35='品目ﾃﾞｰﾀ'!$B$7,"枚",IF(D35="","","本")))</f>
        <v>#N/A</v>
      </c>
      <c r="N35" s="35" t="e">
        <f t="shared" si="0"/>
        <v>#N/A</v>
      </c>
      <c r="O35" s="36" t="e">
        <f t="shared" si="1"/>
        <v>#N/A</v>
      </c>
      <c r="P35" s="87"/>
      <c r="Q35" s="89"/>
    </row>
    <row r="36" spans="2:17" ht="20.25" customHeight="1">
      <c r="B36" s="85">
        <v>25</v>
      </c>
      <c r="C36" s="7"/>
      <c r="D36" s="91" t="e">
        <f>VLOOKUP(C36,'品目ﾃﾞｰﾀ'!$A$2:$B$23,2)</f>
        <v>#N/A</v>
      </c>
      <c r="E36" s="3"/>
      <c r="F36" s="8"/>
      <c r="G36" s="8"/>
      <c r="H36" s="5"/>
      <c r="I36" s="3"/>
      <c r="J36" s="3"/>
      <c r="K36" s="3"/>
      <c r="L36" s="6"/>
      <c r="M36" s="32" t="e">
        <f>IF(D36='品目ﾃﾞｰﾀ'!$B$5,"枚",IF(D36='品目ﾃﾞｰﾀ'!$B$7,"枚",IF(D36="","","本")))</f>
        <v>#N/A</v>
      </c>
      <c r="N36" s="35" t="e">
        <f t="shared" si="0"/>
        <v>#N/A</v>
      </c>
      <c r="O36" s="36" t="e">
        <f t="shared" si="1"/>
        <v>#N/A</v>
      </c>
      <c r="P36" s="87"/>
      <c r="Q36" s="89"/>
    </row>
    <row r="37" spans="2:17" ht="20.25" customHeight="1">
      <c r="B37" s="85">
        <v>26</v>
      </c>
      <c r="C37" s="7"/>
      <c r="D37" s="91" t="e">
        <f>VLOOKUP(C37,'品目ﾃﾞｰﾀ'!$A$2:$B$23,2)</f>
        <v>#N/A</v>
      </c>
      <c r="E37" s="3"/>
      <c r="F37" s="8"/>
      <c r="G37" s="8"/>
      <c r="H37" s="5"/>
      <c r="I37" s="3"/>
      <c r="J37" s="3"/>
      <c r="K37" s="3"/>
      <c r="L37" s="6"/>
      <c r="M37" s="32" t="e">
        <f>IF(D37='品目ﾃﾞｰﾀ'!$B$5,"枚",IF(D37='品目ﾃﾞｰﾀ'!$B$7,"枚",IF(D37="","","本")))</f>
        <v>#N/A</v>
      </c>
      <c r="N37" s="35" t="e">
        <f t="shared" si="0"/>
        <v>#N/A</v>
      </c>
      <c r="O37" s="36" t="e">
        <f t="shared" si="1"/>
        <v>#N/A</v>
      </c>
      <c r="P37" s="87"/>
      <c r="Q37" s="89"/>
    </row>
    <row r="38" spans="2:17" ht="20.25" customHeight="1">
      <c r="B38" s="85">
        <v>27</v>
      </c>
      <c r="C38" s="7"/>
      <c r="D38" s="91" t="e">
        <f>VLOOKUP(C38,'品目ﾃﾞｰﾀ'!$A$2:$B$23,2)</f>
        <v>#N/A</v>
      </c>
      <c r="E38" s="3"/>
      <c r="F38" s="8"/>
      <c r="G38" s="8"/>
      <c r="H38" s="5"/>
      <c r="I38" s="3"/>
      <c r="J38" s="3"/>
      <c r="K38" s="3"/>
      <c r="L38" s="6"/>
      <c r="M38" s="32" t="e">
        <f>IF(D38='品目ﾃﾞｰﾀ'!$B$5,"枚",IF(D38='品目ﾃﾞｰﾀ'!$B$7,"枚",IF(D38="","","本")))</f>
        <v>#N/A</v>
      </c>
      <c r="N38" s="35" t="e">
        <f t="shared" si="0"/>
        <v>#N/A</v>
      </c>
      <c r="O38" s="36" t="e">
        <f t="shared" si="1"/>
        <v>#N/A</v>
      </c>
      <c r="P38" s="87"/>
      <c r="Q38" s="89"/>
    </row>
    <row r="39" spans="2:17" ht="20.25" customHeight="1">
      <c r="B39" s="85">
        <v>28</v>
      </c>
      <c r="C39" s="7"/>
      <c r="D39" s="91" t="e">
        <f>VLOOKUP(C39,'品目ﾃﾞｰﾀ'!$A$2:$B$23,2)</f>
        <v>#N/A</v>
      </c>
      <c r="E39" s="3"/>
      <c r="F39" s="8"/>
      <c r="G39" s="8"/>
      <c r="H39" s="5"/>
      <c r="I39" s="3"/>
      <c r="J39" s="3"/>
      <c r="K39" s="3"/>
      <c r="L39" s="6"/>
      <c r="M39" s="32" t="e">
        <f>IF(D39='品目ﾃﾞｰﾀ'!$B$5,"枚",IF(D39='品目ﾃﾞｰﾀ'!$B$7,"枚",IF(D39="","","本")))</f>
        <v>#N/A</v>
      </c>
      <c r="N39" s="35" t="e">
        <f t="shared" si="0"/>
        <v>#N/A</v>
      </c>
      <c r="O39" s="36" t="e">
        <f t="shared" si="1"/>
        <v>#N/A</v>
      </c>
      <c r="P39" s="87"/>
      <c r="Q39" s="89"/>
    </row>
    <row r="40" spans="2:17" ht="20.25" customHeight="1">
      <c r="B40" s="85">
        <v>29</v>
      </c>
      <c r="C40" s="7"/>
      <c r="D40" s="91" t="e">
        <f>VLOOKUP(C40,'品目ﾃﾞｰﾀ'!$A$2:$B$23,2)</f>
        <v>#N/A</v>
      </c>
      <c r="E40" s="3"/>
      <c r="F40" s="8"/>
      <c r="G40" s="8"/>
      <c r="H40" s="5"/>
      <c r="I40" s="3"/>
      <c r="J40" s="3"/>
      <c r="K40" s="3"/>
      <c r="L40" s="6"/>
      <c r="M40" s="32" t="e">
        <f>IF(D40='品目ﾃﾞｰﾀ'!$B$5,"枚",IF(D40='品目ﾃﾞｰﾀ'!$B$7,"枚",IF(D40="","","本")))</f>
        <v>#N/A</v>
      </c>
      <c r="N40" s="35" t="e">
        <f t="shared" si="0"/>
        <v>#N/A</v>
      </c>
      <c r="O40" s="36" t="e">
        <f t="shared" si="1"/>
        <v>#N/A</v>
      </c>
      <c r="P40" s="87"/>
      <c r="Q40" s="89"/>
    </row>
    <row r="41" spans="2:17" ht="20.25" customHeight="1">
      <c r="B41" s="85">
        <v>30</v>
      </c>
      <c r="C41" s="7"/>
      <c r="D41" s="91" t="e">
        <f>VLOOKUP(C41,'品目ﾃﾞｰﾀ'!$A$2:$B$23,2)</f>
        <v>#N/A</v>
      </c>
      <c r="E41" s="3"/>
      <c r="F41" s="8"/>
      <c r="G41" s="8"/>
      <c r="H41" s="5"/>
      <c r="I41" s="3"/>
      <c r="J41" s="3"/>
      <c r="K41" s="3"/>
      <c r="L41" s="6"/>
      <c r="M41" s="32" t="e">
        <f>IF(D41='品目ﾃﾞｰﾀ'!$B$5,"枚",IF(D41='品目ﾃﾞｰﾀ'!$B$7,"枚",IF(D41="","","本")))</f>
        <v>#N/A</v>
      </c>
      <c r="N41" s="35" t="e">
        <f t="shared" si="0"/>
        <v>#N/A</v>
      </c>
      <c r="O41" s="36" t="e">
        <f t="shared" si="1"/>
        <v>#N/A</v>
      </c>
      <c r="P41" s="87"/>
      <c r="Q41" s="89"/>
    </row>
    <row r="42" spans="2:17" ht="20.25" customHeight="1">
      <c r="B42" s="85">
        <v>31</v>
      </c>
      <c r="C42" s="7"/>
      <c r="D42" s="91" t="e">
        <f>VLOOKUP(C42,'品目ﾃﾞｰﾀ'!$A$2:$B$23,2)</f>
        <v>#N/A</v>
      </c>
      <c r="E42" s="3"/>
      <c r="F42" s="8"/>
      <c r="G42" s="8"/>
      <c r="H42" s="5"/>
      <c r="I42" s="3"/>
      <c r="J42" s="3"/>
      <c r="K42" s="3"/>
      <c r="L42" s="6"/>
      <c r="M42" s="32" t="e">
        <f>IF(D42='品目ﾃﾞｰﾀ'!$B$5,"枚",IF(D42='品目ﾃﾞｰﾀ'!$B$7,"枚",IF(D42="","","本")))</f>
        <v>#N/A</v>
      </c>
      <c r="N42" s="35" t="e">
        <f t="shared" si="0"/>
        <v>#N/A</v>
      </c>
      <c r="O42" s="36" t="e">
        <f t="shared" si="1"/>
        <v>#N/A</v>
      </c>
      <c r="P42" s="87"/>
      <c r="Q42" s="89"/>
    </row>
    <row r="43" spans="2:17" ht="20.25" customHeight="1">
      <c r="B43" s="85">
        <v>32</v>
      </c>
      <c r="C43" s="7"/>
      <c r="D43" s="91" t="e">
        <f>VLOOKUP(C43,'品目ﾃﾞｰﾀ'!$A$2:$B$23,2)</f>
        <v>#N/A</v>
      </c>
      <c r="E43" s="3"/>
      <c r="F43" s="8"/>
      <c r="G43" s="8"/>
      <c r="H43" s="5"/>
      <c r="I43" s="3"/>
      <c r="J43" s="3"/>
      <c r="K43" s="3"/>
      <c r="L43" s="6"/>
      <c r="M43" s="32" t="e">
        <f>IF(D43='品目ﾃﾞｰﾀ'!$B$5,"枚",IF(D43='品目ﾃﾞｰﾀ'!$B$7,"枚",IF(D43="","","本")))</f>
        <v>#N/A</v>
      </c>
      <c r="N43" s="35" t="e">
        <f t="shared" si="0"/>
        <v>#N/A</v>
      </c>
      <c r="O43" s="36" t="e">
        <f t="shared" si="1"/>
        <v>#N/A</v>
      </c>
      <c r="P43" s="87"/>
      <c r="Q43" s="89"/>
    </row>
    <row r="44" spans="2:17" ht="13.5" hidden="1">
      <c r="B44" s="85">
        <v>33</v>
      </c>
      <c r="C44" s="7"/>
      <c r="D44" s="91" t="e">
        <f>VLOOKUP(C44,'品目ﾃﾞｰﾀ'!$A$2:$B$23,2)</f>
        <v>#N/A</v>
      </c>
      <c r="E44" s="3"/>
      <c r="F44" s="8"/>
      <c r="G44" s="8"/>
      <c r="H44" s="5"/>
      <c r="I44" s="3"/>
      <c r="J44" s="3"/>
      <c r="K44" s="3"/>
      <c r="L44" s="6"/>
      <c r="M44" s="32" t="e">
        <f>IF(D44='品目ﾃﾞｰﾀ'!$B$5,"枚",IF(D44='品目ﾃﾞｰﾀ'!$B$7,"枚",IF(D44="","","本")))</f>
        <v>#N/A</v>
      </c>
      <c r="N44" s="35" t="e">
        <f t="shared" si="0"/>
        <v>#N/A</v>
      </c>
      <c r="O44" s="36" t="e">
        <f t="shared" si="1"/>
        <v>#N/A</v>
      </c>
      <c r="P44" s="87"/>
      <c r="Q44" s="89"/>
    </row>
    <row r="45" spans="2:17" ht="13.5" hidden="1">
      <c r="B45" s="85">
        <v>34</v>
      </c>
      <c r="C45" s="7"/>
      <c r="D45" s="91" t="e">
        <f>VLOOKUP(C45,'品目ﾃﾞｰﾀ'!$A$2:$B$23,2)</f>
        <v>#N/A</v>
      </c>
      <c r="E45" s="3"/>
      <c r="F45" s="8"/>
      <c r="G45" s="8"/>
      <c r="H45" s="5"/>
      <c r="I45" s="3"/>
      <c r="J45" s="3"/>
      <c r="K45" s="3"/>
      <c r="L45" s="6"/>
      <c r="M45" s="32" t="e">
        <f>IF(D45='品目ﾃﾞｰﾀ'!$B$5,"枚",IF(D45='品目ﾃﾞｰﾀ'!$B$7,"枚",IF(D45="","","本")))</f>
        <v>#N/A</v>
      </c>
      <c r="N45" s="35" t="e">
        <f t="shared" si="0"/>
        <v>#N/A</v>
      </c>
      <c r="O45" s="36" t="e">
        <f t="shared" si="1"/>
        <v>#N/A</v>
      </c>
      <c r="P45" s="87"/>
      <c r="Q45" s="89"/>
    </row>
    <row r="46" spans="2:17" ht="13.5" hidden="1">
      <c r="B46" s="85">
        <v>35</v>
      </c>
      <c r="C46" s="7"/>
      <c r="D46" s="91" t="e">
        <f>VLOOKUP(C46,'品目ﾃﾞｰﾀ'!$A$2:$B$23,2)</f>
        <v>#N/A</v>
      </c>
      <c r="E46" s="3"/>
      <c r="F46" s="8"/>
      <c r="G46" s="8"/>
      <c r="H46" s="5"/>
      <c r="I46" s="3"/>
      <c r="J46" s="3"/>
      <c r="K46" s="3"/>
      <c r="L46" s="6"/>
      <c r="M46" s="32" t="e">
        <f>IF(D46='品目ﾃﾞｰﾀ'!$B$5,"枚",IF(D46='品目ﾃﾞｰﾀ'!$B$7,"枚",IF(D46="","","本")))</f>
        <v>#N/A</v>
      </c>
      <c r="N46" s="35" t="e">
        <f t="shared" si="0"/>
        <v>#N/A</v>
      </c>
      <c r="O46" s="36" t="e">
        <f t="shared" si="1"/>
        <v>#N/A</v>
      </c>
      <c r="P46" s="87"/>
      <c r="Q46" s="89"/>
    </row>
    <row r="47" spans="2:17" ht="13.5" hidden="1">
      <c r="B47" s="85">
        <v>36</v>
      </c>
      <c r="C47" s="7"/>
      <c r="D47" s="91" t="e">
        <f>VLOOKUP(C47,'品目ﾃﾞｰﾀ'!$A$2:$B$23,2)</f>
        <v>#N/A</v>
      </c>
      <c r="E47" s="3"/>
      <c r="F47" s="8"/>
      <c r="G47" s="8"/>
      <c r="H47" s="5"/>
      <c r="I47" s="3"/>
      <c r="J47" s="3"/>
      <c r="K47" s="3"/>
      <c r="L47" s="6"/>
      <c r="M47" s="32" t="e">
        <f>IF(D47='品目ﾃﾞｰﾀ'!$B$5,"枚",IF(D47='品目ﾃﾞｰﾀ'!$B$7,"枚",IF(D47="","","本")))</f>
        <v>#N/A</v>
      </c>
      <c r="N47" s="35" t="e">
        <f t="shared" si="0"/>
        <v>#N/A</v>
      </c>
      <c r="O47" s="36" t="e">
        <f t="shared" si="1"/>
        <v>#N/A</v>
      </c>
      <c r="P47" s="87"/>
      <c r="Q47" s="89"/>
    </row>
    <row r="48" spans="2:17" ht="13.5" hidden="1">
      <c r="B48" s="85">
        <v>37</v>
      </c>
      <c r="C48" s="7"/>
      <c r="D48" s="91" t="e">
        <f>VLOOKUP(C48,'品目ﾃﾞｰﾀ'!$A$2:$B$23,2)</f>
        <v>#N/A</v>
      </c>
      <c r="E48" s="3"/>
      <c r="F48" s="8"/>
      <c r="G48" s="8"/>
      <c r="H48" s="5"/>
      <c r="I48" s="3"/>
      <c r="J48" s="3"/>
      <c r="K48" s="3"/>
      <c r="L48" s="6"/>
      <c r="M48" s="32" t="e">
        <f>IF(D48='品目ﾃﾞｰﾀ'!$B$5,"枚",IF(D48='品目ﾃﾞｰﾀ'!$B$7,"枚",IF(D48="","","本")))</f>
        <v>#N/A</v>
      </c>
      <c r="N48" s="35" t="e">
        <f t="shared" si="0"/>
        <v>#N/A</v>
      </c>
      <c r="O48" s="36" t="e">
        <f t="shared" si="1"/>
        <v>#N/A</v>
      </c>
      <c r="P48" s="87"/>
      <c r="Q48" s="89"/>
    </row>
    <row r="49" spans="2:17" ht="13.5" hidden="1">
      <c r="B49" s="85">
        <v>38</v>
      </c>
      <c r="C49" s="7"/>
      <c r="D49" s="91" t="e">
        <f>VLOOKUP(C49,'品目ﾃﾞｰﾀ'!$A$2:$B$23,2)</f>
        <v>#N/A</v>
      </c>
      <c r="E49" s="3"/>
      <c r="F49" s="8"/>
      <c r="G49" s="8"/>
      <c r="H49" s="5"/>
      <c r="I49" s="3"/>
      <c r="J49" s="3"/>
      <c r="K49" s="3"/>
      <c r="L49" s="6"/>
      <c r="M49" s="32" t="e">
        <f>IF(D49='品目ﾃﾞｰﾀ'!$B$5,"枚",IF(D49='品目ﾃﾞｰﾀ'!$B$7,"枚",IF(D49="","","本")))</f>
        <v>#N/A</v>
      </c>
      <c r="N49" s="35" t="e">
        <f t="shared" si="0"/>
        <v>#N/A</v>
      </c>
      <c r="O49" s="36" t="e">
        <f t="shared" si="1"/>
        <v>#N/A</v>
      </c>
      <c r="P49" s="87"/>
      <c r="Q49" s="89"/>
    </row>
    <row r="50" spans="2:17" ht="13.5" hidden="1">
      <c r="B50" s="85">
        <v>39</v>
      </c>
      <c r="C50" s="7"/>
      <c r="D50" s="91" t="e">
        <f>VLOOKUP(C50,'品目ﾃﾞｰﾀ'!$A$2:$B$23,2)</f>
        <v>#N/A</v>
      </c>
      <c r="E50" s="3"/>
      <c r="F50" s="8"/>
      <c r="G50" s="8"/>
      <c r="H50" s="5"/>
      <c r="I50" s="3"/>
      <c r="J50" s="3"/>
      <c r="K50" s="3"/>
      <c r="L50" s="6"/>
      <c r="M50" s="32" t="e">
        <f>IF(D50='品目ﾃﾞｰﾀ'!$B$5,"枚",IF(D50='品目ﾃﾞｰﾀ'!$B$7,"枚",IF(D50="","","本")))</f>
        <v>#N/A</v>
      </c>
      <c r="N50" s="35" t="e">
        <f t="shared" si="0"/>
        <v>#N/A</v>
      </c>
      <c r="O50" s="36" t="e">
        <f t="shared" si="1"/>
        <v>#N/A</v>
      </c>
      <c r="P50" s="87"/>
      <c r="Q50" s="89"/>
    </row>
    <row r="51" spans="2:17" ht="13.5" hidden="1">
      <c r="B51" s="85">
        <v>40</v>
      </c>
      <c r="C51" s="7"/>
      <c r="D51" s="91" t="e">
        <f>VLOOKUP(C51,'品目ﾃﾞｰﾀ'!$A$2:$B$23,2)</f>
        <v>#N/A</v>
      </c>
      <c r="E51" s="3"/>
      <c r="F51" s="8"/>
      <c r="G51" s="8"/>
      <c r="H51" s="5"/>
      <c r="I51" s="3"/>
      <c r="J51" s="3"/>
      <c r="K51" s="3"/>
      <c r="L51" s="6"/>
      <c r="M51" s="32" t="e">
        <f>IF(D51='品目ﾃﾞｰﾀ'!$B$5,"枚",IF(D51='品目ﾃﾞｰﾀ'!$B$7,"枚",IF(D51="","","本")))</f>
        <v>#N/A</v>
      </c>
      <c r="N51" s="35" t="e">
        <f t="shared" si="0"/>
        <v>#N/A</v>
      </c>
      <c r="O51" s="36" t="e">
        <f t="shared" si="1"/>
        <v>#N/A</v>
      </c>
      <c r="P51" s="87"/>
      <c r="Q51" s="89"/>
    </row>
    <row r="52" spans="2:17" ht="13.5" hidden="1">
      <c r="B52" s="85">
        <v>41</v>
      </c>
      <c r="C52" s="7"/>
      <c r="D52" s="91" t="e">
        <f>VLOOKUP(C52,'品目ﾃﾞｰﾀ'!$A$2:$B$23,2)</f>
        <v>#N/A</v>
      </c>
      <c r="E52" s="3"/>
      <c r="F52" s="8"/>
      <c r="G52" s="8"/>
      <c r="H52" s="5"/>
      <c r="I52" s="3"/>
      <c r="J52" s="3"/>
      <c r="K52" s="3"/>
      <c r="L52" s="6"/>
      <c r="M52" s="32" t="e">
        <f>IF(D52='品目ﾃﾞｰﾀ'!$B$5,"枚",IF(D52='品目ﾃﾞｰﾀ'!$B$7,"枚",IF(D52="","","本")))</f>
        <v>#N/A</v>
      </c>
      <c r="N52" s="35" t="e">
        <f t="shared" si="0"/>
        <v>#N/A</v>
      </c>
      <c r="O52" s="36" t="e">
        <f t="shared" si="1"/>
        <v>#N/A</v>
      </c>
      <c r="P52" s="87"/>
      <c r="Q52" s="89"/>
    </row>
    <row r="53" spans="2:17" ht="13.5" hidden="1">
      <c r="B53" s="85">
        <v>42</v>
      </c>
      <c r="C53" s="7"/>
      <c r="D53" s="91" t="e">
        <f>VLOOKUP(C53,'品目ﾃﾞｰﾀ'!$A$2:$B$23,2)</f>
        <v>#N/A</v>
      </c>
      <c r="E53" s="3"/>
      <c r="F53" s="8"/>
      <c r="G53" s="8"/>
      <c r="H53" s="5"/>
      <c r="I53" s="3"/>
      <c r="J53" s="3"/>
      <c r="K53" s="3"/>
      <c r="L53" s="6"/>
      <c r="M53" s="32" t="e">
        <f>IF(D53='品目ﾃﾞｰﾀ'!$B$5,"枚",IF(D53='品目ﾃﾞｰﾀ'!$B$7,"枚",IF(D53="","","本")))</f>
        <v>#N/A</v>
      </c>
      <c r="N53" s="35" t="e">
        <f t="shared" si="0"/>
        <v>#N/A</v>
      </c>
      <c r="O53" s="36" t="e">
        <f t="shared" si="1"/>
        <v>#N/A</v>
      </c>
      <c r="P53" s="87"/>
      <c r="Q53" s="89"/>
    </row>
    <row r="54" spans="2:17" ht="13.5" hidden="1">
      <c r="B54" s="85">
        <v>43</v>
      </c>
      <c r="C54" s="7"/>
      <c r="D54" s="91" t="e">
        <f>VLOOKUP(C54,'品目ﾃﾞｰﾀ'!$A$2:$B$23,2)</f>
        <v>#N/A</v>
      </c>
      <c r="E54" s="3"/>
      <c r="F54" s="8"/>
      <c r="G54" s="8"/>
      <c r="H54" s="5"/>
      <c r="I54" s="3"/>
      <c r="J54" s="3"/>
      <c r="K54" s="3"/>
      <c r="L54" s="6"/>
      <c r="M54" s="32" t="e">
        <f>IF(D54='品目ﾃﾞｰﾀ'!$B$5,"枚",IF(D54='品目ﾃﾞｰﾀ'!$B$7,"枚",IF(D54="","","本")))</f>
        <v>#N/A</v>
      </c>
      <c r="N54" s="35" t="e">
        <f t="shared" si="0"/>
        <v>#N/A</v>
      </c>
      <c r="O54" s="36" t="e">
        <f t="shared" si="1"/>
        <v>#N/A</v>
      </c>
      <c r="P54" s="87"/>
      <c r="Q54" s="89"/>
    </row>
    <row r="55" spans="2:17" ht="13.5" hidden="1">
      <c r="B55" s="85">
        <v>44</v>
      </c>
      <c r="C55" s="7"/>
      <c r="D55" s="91" t="e">
        <f>VLOOKUP(C55,'品目ﾃﾞｰﾀ'!$A$2:$B$23,2)</f>
        <v>#N/A</v>
      </c>
      <c r="E55" s="3"/>
      <c r="F55" s="8"/>
      <c r="G55" s="8"/>
      <c r="H55" s="5"/>
      <c r="I55" s="3"/>
      <c r="J55" s="3"/>
      <c r="K55" s="3"/>
      <c r="L55" s="6"/>
      <c r="M55" s="32" t="e">
        <f>IF(D55='品目ﾃﾞｰﾀ'!$B$5,"枚",IF(D55='品目ﾃﾞｰﾀ'!$B$7,"枚",IF(D55="","","本")))</f>
        <v>#N/A</v>
      </c>
      <c r="N55" s="35" t="e">
        <f t="shared" si="0"/>
        <v>#N/A</v>
      </c>
      <c r="O55" s="36" t="e">
        <f t="shared" si="1"/>
        <v>#N/A</v>
      </c>
      <c r="P55" s="87"/>
      <c r="Q55" s="89"/>
    </row>
    <row r="56" spans="2:17" ht="13.5" hidden="1">
      <c r="B56" s="85">
        <v>45</v>
      </c>
      <c r="C56" s="7"/>
      <c r="D56" s="91" t="e">
        <f>VLOOKUP(C56,'品目ﾃﾞｰﾀ'!$A$2:$B$23,2)</f>
        <v>#N/A</v>
      </c>
      <c r="E56" s="3"/>
      <c r="F56" s="9"/>
      <c r="G56" s="9"/>
      <c r="H56" s="5"/>
      <c r="I56" s="3"/>
      <c r="J56" s="3"/>
      <c r="K56" s="3"/>
      <c r="L56" s="6"/>
      <c r="M56" s="37" t="e">
        <f>IF(D56='品目ﾃﾞｰﾀ'!$B$5,"枚",IF(D56='品目ﾃﾞｰﾀ'!$B$7,"枚",IF(D56="","","本")))</f>
        <v>#N/A</v>
      </c>
      <c r="N56" s="35" t="e">
        <f t="shared" si="0"/>
        <v>#N/A</v>
      </c>
      <c r="O56" s="36" t="e">
        <f t="shared" si="1"/>
        <v>#N/A</v>
      </c>
      <c r="P56" s="87"/>
      <c r="Q56" s="89"/>
    </row>
    <row r="57" spans="2:17" ht="13.5" hidden="1">
      <c r="B57" s="85">
        <v>46</v>
      </c>
      <c r="C57" s="7"/>
      <c r="D57" s="91" t="e">
        <f>VLOOKUP(C57,'品目ﾃﾞｰﾀ'!$A$2:$B$23,2)</f>
        <v>#N/A</v>
      </c>
      <c r="E57" s="3"/>
      <c r="F57" s="3"/>
      <c r="G57" s="3"/>
      <c r="H57" s="5"/>
      <c r="I57" s="3"/>
      <c r="J57" s="3"/>
      <c r="K57" s="3"/>
      <c r="L57" s="6"/>
      <c r="M57" s="32" t="e">
        <f>IF(D57='品目ﾃﾞｰﾀ'!$B$5,"枚",IF(D57='品目ﾃﾞｰﾀ'!$B$7,"枚",IF(D57="","","本")))</f>
        <v>#N/A</v>
      </c>
      <c r="N57" s="35" t="e">
        <f t="shared" si="0"/>
        <v>#N/A</v>
      </c>
      <c r="O57" s="36" t="e">
        <f t="shared" si="1"/>
        <v>#N/A</v>
      </c>
      <c r="P57" s="87"/>
      <c r="Q57" s="89"/>
    </row>
    <row r="58" spans="2:17" ht="13.5" hidden="1">
      <c r="B58" s="85">
        <v>47</v>
      </c>
      <c r="C58" s="7"/>
      <c r="D58" s="91" t="e">
        <f>VLOOKUP(C58,'品目ﾃﾞｰﾀ'!$A$2:$B$23,2)</f>
        <v>#N/A</v>
      </c>
      <c r="E58" s="3"/>
      <c r="F58" s="3"/>
      <c r="G58" s="3"/>
      <c r="H58" s="5"/>
      <c r="I58" s="3"/>
      <c r="J58" s="3"/>
      <c r="K58" s="3"/>
      <c r="L58" s="6"/>
      <c r="M58" s="32" t="e">
        <f>IF(D58='品目ﾃﾞｰﾀ'!$B$5,"枚",IF(D58='品目ﾃﾞｰﾀ'!$B$7,"枚",IF(D58="","","本")))</f>
        <v>#N/A</v>
      </c>
      <c r="N58" s="35" t="e">
        <f t="shared" si="0"/>
        <v>#N/A</v>
      </c>
      <c r="O58" s="36" t="e">
        <f t="shared" si="1"/>
        <v>#N/A</v>
      </c>
      <c r="P58" s="87"/>
      <c r="Q58" s="89"/>
    </row>
    <row r="59" spans="2:17" ht="13.5" hidden="1">
      <c r="B59" s="85">
        <v>48</v>
      </c>
      <c r="C59" s="7"/>
      <c r="D59" s="91" t="e">
        <f>VLOOKUP(C59,'品目ﾃﾞｰﾀ'!$A$2:$B$23,2)</f>
        <v>#N/A</v>
      </c>
      <c r="E59" s="3"/>
      <c r="F59" s="3"/>
      <c r="G59" s="3"/>
      <c r="H59" s="5"/>
      <c r="I59" s="3"/>
      <c r="J59" s="3"/>
      <c r="K59" s="3"/>
      <c r="L59" s="6"/>
      <c r="M59" s="32" t="e">
        <f>IF(D59='品目ﾃﾞｰﾀ'!$B$5,"枚",IF(D59='品目ﾃﾞｰﾀ'!$B$7,"枚",IF(D59="","","本")))</f>
        <v>#N/A</v>
      </c>
      <c r="N59" s="35" t="e">
        <f t="shared" si="0"/>
        <v>#N/A</v>
      </c>
      <c r="O59" s="36" t="e">
        <f t="shared" si="1"/>
        <v>#N/A</v>
      </c>
      <c r="P59" s="87"/>
      <c r="Q59" s="89"/>
    </row>
    <row r="60" spans="2:17" ht="13.5" hidden="1">
      <c r="B60" s="85">
        <v>49</v>
      </c>
      <c r="C60" s="7"/>
      <c r="D60" s="91" t="e">
        <f>VLOOKUP(C60,'品目ﾃﾞｰﾀ'!$A$2:$B$23,2)</f>
        <v>#N/A</v>
      </c>
      <c r="E60" s="3"/>
      <c r="F60" s="3"/>
      <c r="G60" s="3"/>
      <c r="H60" s="5"/>
      <c r="I60" s="3"/>
      <c r="J60" s="3"/>
      <c r="K60" s="3"/>
      <c r="L60" s="6"/>
      <c r="M60" s="32" t="e">
        <f>IF(D60='品目ﾃﾞｰﾀ'!$B$5,"枚",IF(D60='品目ﾃﾞｰﾀ'!$B$7,"枚",IF(D60="","","本")))</f>
        <v>#N/A</v>
      </c>
      <c r="N60" s="35" t="e">
        <f t="shared" si="0"/>
        <v>#N/A</v>
      </c>
      <c r="O60" s="36" t="e">
        <f t="shared" si="1"/>
        <v>#N/A</v>
      </c>
      <c r="P60" s="87"/>
      <c r="Q60" s="89"/>
    </row>
    <row r="61" spans="2:17" ht="13.5" hidden="1">
      <c r="B61" s="85">
        <v>50</v>
      </c>
      <c r="C61" s="7"/>
      <c r="D61" s="87" t="e">
        <f>VLOOKUP(C61,'品目ﾃﾞｰﾀ'!$A$2:$B$23,2)</f>
        <v>#N/A</v>
      </c>
      <c r="E61" s="3"/>
      <c r="F61" s="3"/>
      <c r="G61" s="3"/>
      <c r="H61" s="11"/>
      <c r="I61" s="3"/>
      <c r="J61" s="3"/>
      <c r="K61" s="3"/>
      <c r="L61" s="6"/>
      <c r="M61" s="32" t="e">
        <f>IF(D61='品目ﾃﾞｰﾀ'!$B$5,"枚",IF(D61='品目ﾃﾞｰﾀ'!$B$7,"枚",IF(D61="","","本")))</f>
        <v>#N/A</v>
      </c>
      <c r="N61" s="35" t="e">
        <f t="shared" si="0"/>
        <v>#N/A</v>
      </c>
      <c r="O61" s="36" t="e">
        <f t="shared" si="1"/>
        <v>#N/A</v>
      </c>
      <c r="P61" s="87"/>
      <c r="Q61" s="89"/>
    </row>
    <row r="62" spans="2:17" ht="13.5" hidden="1">
      <c r="B62" s="85">
        <v>51</v>
      </c>
      <c r="C62" s="7"/>
      <c r="D62" s="87" t="e">
        <f>VLOOKUP(C62,'品目ﾃﾞｰﾀ'!$A$2:$B$23,2)</f>
        <v>#N/A</v>
      </c>
      <c r="E62" s="3"/>
      <c r="F62" s="3"/>
      <c r="G62" s="3"/>
      <c r="H62" s="11"/>
      <c r="I62" s="3"/>
      <c r="J62" s="3"/>
      <c r="K62" s="3"/>
      <c r="L62" s="6"/>
      <c r="M62" s="32" t="e">
        <f>IF(D62='品目ﾃﾞｰﾀ'!$B$5,"枚",IF(D62='品目ﾃﾞｰﾀ'!$B$7,"枚",IF(D62="","","本")))</f>
        <v>#N/A</v>
      </c>
      <c r="N62" s="35" t="e">
        <f t="shared" si="0"/>
        <v>#N/A</v>
      </c>
      <c r="O62" s="36" t="e">
        <f t="shared" si="1"/>
        <v>#N/A</v>
      </c>
      <c r="P62" s="87"/>
      <c r="Q62" s="89"/>
    </row>
    <row r="63" spans="2:17" ht="13.5" hidden="1">
      <c r="B63" s="85">
        <v>52</v>
      </c>
      <c r="C63" s="7"/>
      <c r="D63" s="87" t="e">
        <f>VLOOKUP(C63,'品目ﾃﾞｰﾀ'!$A$2:$B$23,2)</f>
        <v>#N/A</v>
      </c>
      <c r="E63" s="3"/>
      <c r="F63" s="3"/>
      <c r="G63" s="3"/>
      <c r="H63" s="11"/>
      <c r="I63" s="3"/>
      <c r="J63" s="3"/>
      <c r="K63" s="3"/>
      <c r="L63" s="6"/>
      <c r="M63" s="32" t="e">
        <f>IF(D63='品目ﾃﾞｰﾀ'!$B$5,"枚",IF(D63='品目ﾃﾞｰﾀ'!$B$7,"枚",IF(D63="","","本")))</f>
        <v>#N/A</v>
      </c>
      <c r="N63" s="35" t="e">
        <f t="shared" si="0"/>
        <v>#N/A</v>
      </c>
      <c r="O63" s="36" t="e">
        <f t="shared" si="1"/>
        <v>#N/A</v>
      </c>
      <c r="P63" s="87"/>
      <c r="Q63" s="89"/>
    </row>
    <row r="64" spans="2:17" ht="13.5" hidden="1">
      <c r="B64" s="85">
        <v>53</v>
      </c>
      <c r="C64" s="7"/>
      <c r="D64" s="87" t="e">
        <f>VLOOKUP(C64,'品目ﾃﾞｰﾀ'!$A$2:$B$23,2)</f>
        <v>#N/A</v>
      </c>
      <c r="E64" s="3"/>
      <c r="F64" s="3"/>
      <c r="G64" s="3"/>
      <c r="H64" s="11"/>
      <c r="I64" s="3"/>
      <c r="J64" s="3"/>
      <c r="K64" s="3"/>
      <c r="L64" s="6"/>
      <c r="M64" s="32" t="e">
        <f>IF(D64='品目ﾃﾞｰﾀ'!$B$5,"枚",IF(D64='品目ﾃﾞｰﾀ'!$B$7,"枚",IF(D64="","","本")))</f>
        <v>#N/A</v>
      </c>
      <c r="N64" s="35" t="e">
        <f t="shared" si="0"/>
        <v>#N/A</v>
      </c>
      <c r="O64" s="36" t="e">
        <f t="shared" si="1"/>
        <v>#N/A</v>
      </c>
      <c r="P64" s="87"/>
      <c r="Q64" s="89"/>
    </row>
    <row r="65" spans="2:17" ht="13.5" hidden="1">
      <c r="B65" s="85">
        <v>54</v>
      </c>
      <c r="C65" s="7"/>
      <c r="D65" s="87" t="e">
        <f>VLOOKUP(C65,'品目ﾃﾞｰﾀ'!$A$2:$B$23,2)</f>
        <v>#N/A</v>
      </c>
      <c r="E65" s="3"/>
      <c r="F65" s="3"/>
      <c r="G65" s="3"/>
      <c r="H65" s="11"/>
      <c r="I65" s="3"/>
      <c r="J65" s="3"/>
      <c r="K65" s="3"/>
      <c r="L65" s="6"/>
      <c r="M65" s="32" t="e">
        <f>IF(D65='品目ﾃﾞｰﾀ'!$B$5,"枚",IF(D65='品目ﾃﾞｰﾀ'!$B$7,"枚",IF(D65="","","本")))</f>
        <v>#N/A</v>
      </c>
      <c r="N65" s="35" t="e">
        <f t="shared" si="0"/>
        <v>#N/A</v>
      </c>
      <c r="O65" s="36" t="e">
        <f t="shared" si="1"/>
        <v>#N/A</v>
      </c>
      <c r="P65" s="87"/>
      <c r="Q65" s="89"/>
    </row>
    <row r="66" spans="2:17" ht="13.5" hidden="1">
      <c r="B66" s="85">
        <v>55</v>
      </c>
      <c r="C66" s="7"/>
      <c r="D66" s="87" t="e">
        <f>VLOOKUP(C66,'品目ﾃﾞｰﾀ'!$A$2:$B$23,2)</f>
        <v>#N/A</v>
      </c>
      <c r="E66" s="3"/>
      <c r="F66" s="3"/>
      <c r="G66" s="3"/>
      <c r="H66" s="11"/>
      <c r="I66" s="3"/>
      <c r="J66" s="3"/>
      <c r="K66" s="3"/>
      <c r="L66" s="6"/>
      <c r="M66" s="32" t="e">
        <f>IF(D66='品目ﾃﾞｰﾀ'!$B$5,"枚",IF(D66='品目ﾃﾞｰﾀ'!$B$7,"枚",IF(D66="","","本")))</f>
        <v>#N/A</v>
      </c>
      <c r="N66" s="35" t="e">
        <f t="shared" si="0"/>
        <v>#N/A</v>
      </c>
      <c r="O66" s="36" t="e">
        <f t="shared" si="1"/>
        <v>#N/A</v>
      </c>
      <c r="P66" s="87"/>
      <c r="Q66" s="89"/>
    </row>
    <row r="67" spans="2:17" ht="13.5" hidden="1">
      <c r="B67" s="85">
        <v>56</v>
      </c>
      <c r="C67" s="7"/>
      <c r="D67" s="87" t="e">
        <f>VLOOKUP(C67,'品目ﾃﾞｰﾀ'!$A$2:$B$23,2)</f>
        <v>#N/A</v>
      </c>
      <c r="E67" s="3"/>
      <c r="F67" s="3"/>
      <c r="G67" s="3"/>
      <c r="H67" s="11"/>
      <c r="I67" s="3"/>
      <c r="J67" s="3"/>
      <c r="K67" s="3"/>
      <c r="L67" s="6"/>
      <c r="M67" s="32" t="e">
        <f>IF(D67='品目ﾃﾞｰﾀ'!$B$5,"枚",IF(D67='品目ﾃﾞｰﾀ'!$B$7,"枚",IF(D67="","","本")))</f>
        <v>#N/A</v>
      </c>
      <c r="N67" s="35" t="e">
        <f t="shared" si="0"/>
        <v>#N/A</v>
      </c>
      <c r="O67" s="36" t="e">
        <f t="shared" si="1"/>
        <v>#N/A</v>
      </c>
      <c r="P67" s="87"/>
      <c r="Q67" s="89"/>
    </row>
    <row r="68" spans="2:17" ht="13.5" hidden="1">
      <c r="B68" s="85">
        <v>57</v>
      </c>
      <c r="C68" s="7"/>
      <c r="D68" s="87" t="e">
        <f>VLOOKUP(C68,'品目ﾃﾞｰﾀ'!$A$2:$B$23,2)</f>
        <v>#N/A</v>
      </c>
      <c r="E68" s="3"/>
      <c r="F68" s="3"/>
      <c r="G68" s="3"/>
      <c r="H68" s="11"/>
      <c r="I68" s="3"/>
      <c r="J68" s="3"/>
      <c r="K68" s="3"/>
      <c r="L68" s="6"/>
      <c r="M68" s="32" t="e">
        <f>IF(D68='品目ﾃﾞｰﾀ'!$B$5,"枚",IF(D68='品目ﾃﾞｰﾀ'!$B$7,"枚",IF(D68="","","本")))</f>
        <v>#N/A</v>
      </c>
      <c r="N68" s="35" t="e">
        <f t="shared" si="0"/>
        <v>#N/A</v>
      </c>
      <c r="O68" s="36" t="e">
        <f t="shared" si="1"/>
        <v>#N/A</v>
      </c>
      <c r="P68" s="87"/>
      <c r="Q68" s="89"/>
    </row>
    <row r="69" spans="2:17" ht="13.5" hidden="1">
      <c r="B69" s="85">
        <v>58</v>
      </c>
      <c r="C69" s="7"/>
      <c r="D69" s="87" t="e">
        <f>VLOOKUP(C69,'品目ﾃﾞｰﾀ'!$A$2:$B$23,2)</f>
        <v>#N/A</v>
      </c>
      <c r="E69" s="3"/>
      <c r="F69" s="3"/>
      <c r="G69" s="3"/>
      <c r="H69" s="11"/>
      <c r="I69" s="3"/>
      <c r="J69" s="3"/>
      <c r="K69" s="3"/>
      <c r="L69" s="6"/>
      <c r="M69" s="32" t="e">
        <f>IF(D69='品目ﾃﾞｰﾀ'!$B$5,"枚",IF(D69='品目ﾃﾞｰﾀ'!$B$7,"枚",IF(D69="","","本")))</f>
        <v>#N/A</v>
      </c>
      <c r="N69" s="35" t="e">
        <f t="shared" si="0"/>
        <v>#N/A</v>
      </c>
      <c r="O69" s="36" t="e">
        <f t="shared" si="1"/>
        <v>#N/A</v>
      </c>
      <c r="P69" s="87"/>
      <c r="Q69" s="89"/>
    </row>
    <row r="70" spans="2:17" ht="13.5" hidden="1">
      <c r="B70" s="85">
        <v>59</v>
      </c>
      <c r="C70" s="7"/>
      <c r="D70" s="87" t="e">
        <f>VLOOKUP(C70,'品目ﾃﾞｰﾀ'!$A$2:$B$23,2)</f>
        <v>#N/A</v>
      </c>
      <c r="E70" s="3"/>
      <c r="F70" s="3"/>
      <c r="G70" s="3"/>
      <c r="H70" s="11"/>
      <c r="I70" s="3"/>
      <c r="J70" s="3"/>
      <c r="K70" s="3"/>
      <c r="L70" s="6"/>
      <c r="M70" s="32" t="e">
        <f>IF(D70='品目ﾃﾞｰﾀ'!$B$5,"枚",IF(D70='品目ﾃﾞｰﾀ'!$B$7,"枚",IF(D70="","","本")))</f>
        <v>#N/A</v>
      </c>
      <c r="N70" s="35" t="e">
        <f t="shared" si="0"/>
        <v>#N/A</v>
      </c>
      <c r="O70" s="36" t="e">
        <f t="shared" si="1"/>
        <v>#N/A</v>
      </c>
      <c r="P70" s="87"/>
      <c r="Q70" s="89"/>
    </row>
    <row r="71" spans="2:17" ht="13.5" hidden="1">
      <c r="B71" s="85">
        <v>60</v>
      </c>
      <c r="C71" s="7"/>
      <c r="D71" s="87" t="e">
        <f>VLOOKUP(C71,'品目ﾃﾞｰﾀ'!$A$2:$B$23,2)</f>
        <v>#N/A</v>
      </c>
      <c r="E71" s="3"/>
      <c r="F71" s="3"/>
      <c r="G71" s="3"/>
      <c r="H71" s="11"/>
      <c r="I71" s="3"/>
      <c r="J71" s="3"/>
      <c r="K71" s="3"/>
      <c r="L71" s="6"/>
      <c r="M71" s="32" t="e">
        <f>IF(D71='品目ﾃﾞｰﾀ'!$B$5,"枚",IF(D71='品目ﾃﾞｰﾀ'!$B$7,"枚",IF(D71="","","本")))</f>
        <v>#N/A</v>
      </c>
      <c r="N71" s="35" t="e">
        <f t="shared" si="0"/>
        <v>#N/A</v>
      </c>
      <c r="O71" s="36" t="e">
        <f t="shared" si="1"/>
        <v>#N/A</v>
      </c>
      <c r="P71" s="87"/>
      <c r="Q71" s="89"/>
    </row>
    <row r="72" spans="2:17" ht="13.5" hidden="1">
      <c r="B72" s="85">
        <v>61</v>
      </c>
      <c r="C72" s="7"/>
      <c r="D72" s="87" t="e">
        <f>VLOOKUP(C72,'品目ﾃﾞｰﾀ'!$A$2:$B$23,2)</f>
        <v>#N/A</v>
      </c>
      <c r="E72" s="3"/>
      <c r="F72" s="3"/>
      <c r="G72" s="3"/>
      <c r="H72" s="11"/>
      <c r="I72" s="3"/>
      <c r="J72" s="3"/>
      <c r="K72" s="3"/>
      <c r="L72" s="6"/>
      <c r="M72" s="32" t="e">
        <f>IF(D72='品目ﾃﾞｰﾀ'!$B$5,"枚",IF(D72='品目ﾃﾞｰﾀ'!$B$7,"枚",IF(D72="","","本")))</f>
        <v>#N/A</v>
      </c>
      <c r="N72" s="35" t="e">
        <f t="shared" si="0"/>
        <v>#N/A</v>
      </c>
      <c r="O72" s="36" t="e">
        <f t="shared" si="1"/>
        <v>#N/A</v>
      </c>
      <c r="P72" s="87"/>
      <c r="Q72" s="89"/>
    </row>
    <row r="73" spans="2:17" ht="13.5" hidden="1">
      <c r="B73" s="85">
        <v>62</v>
      </c>
      <c r="C73" s="7"/>
      <c r="D73" s="87" t="e">
        <f>VLOOKUP(C73,'品目ﾃﾞｰﾀ'!$A$2:$B$23,2)</f>
        <v>#N/A</v>
      </c>
      <c r="E73" s="3"/>
      <c r="F73" s="3"/>
      <c r="G73" s="3"/>
      <c r="H73" s="11"/>
      <c r="I73" s="3"/>
      <c r="J73" s="3"/>
      <c r="K73" s="3"/>
      <c r="L73" s="6"/>
      <c r="M73" s="32" t="e">
        <f>IF(D73='品目ﾃﾞｰﾀ'!$B$5,"枚",IF(D73='品目ﾃﾞｰﾀ'!$B$7,"枚",IF(D73="","","本")))</f>
        <v>#N/A</v>
      </c>
      <c r="N73" s="35" t="e">
        <f t="shared" si="0"/>
        <v>#N/A</v>
      </c>
      <c r="O73" s="36" t="e">
        <f t="shared" si="1"/>
        <v>#N/A</v>
      </c>
      <c r="P73" s="87"/>
      <c r="Q73" s="89"/>
    </row>
    <row r="74" spans="2:17" ht="13.5" hidden="1">
      <c r="B74" s="85">
        <v>63</v>
      </c>
      <c r="C74" s="7"/>
      <c r="D74" s="87" t="e">
        <f>VLOOKUP(C74,'品目ﾃﾞｰﾀ'!$A$2:$B$23,2)</f>
        <v>#N/A</v>
      </c>
      <c r="E74" s="3"/>
      <c r="F74" s="3"/>
      <c r="G74" s="3"/>
      <c r="H74" s="11"/>
      <c r="I74" s="3"/>
      <c r="J74" s="3"/>
      <c r="K74" s="3"/>
      <c r="L74" s="6"/>
      <c r="M74" s="32" t="e">
        <f>IF(D74='品目ﾃﾞｰﾀ'!$B$5,"枚",IF(D74='品目ﾃﾞｰﾀ'!$B$7,"枚",IF(D74="","","本")))</f>
        <v>#N/A</v>
      </c>
      <c r="N74" s="35" t="e">
        <f t="shared" si="0"/>
        <v>#N/A</v>
      </c>
      <c r="O74" s="36" t="e">
        <f t="shared" si="1"/>
        <v>#N/A</v>
      </c>
      <c r="P74" s="87"/>
      <c r="Q74" s="89"/>
    </row>
    <row r="75" spans="2:17" ht="13.5" hidden="1">
      <c r="B75" s="85">
        <v>64</v>
      </c>
      <c r="C75" s="7"/>
      <c r="D75" s="87" t="e">
        <f>VLOOKUP(C75,'品目ﾃﾞｰﾀ'!$A$2:$B$23,2)</f>
        <v>#N/A</v>
      </c>
      <c r="E75" s="3"/>
      <c r="F75" s="3"/>
      <c r="G75" s="3"/>
      <c r="H75" s="11"/>
      <c r="I75" s="3"/>
      <c r="J75" s="3"/>
      <c r="K75" s="3"/>
      <c r="L75" s="6"/>
      <c r="M75" s="32" t="e">
        <f>IF(D75='品目ﾃﾞｰﾀ'!$B$5,"枚",IF(D75='品目ﾃﾞｰﾀ'!$B$7,"枚",IF(D75="","","本")))</f>
        <v>#N/A</v>
      </c>
      <c r="N75" s="35" t="e">
        <f t="shared" si="0"/>
        <v>#N/A</v>
      </c>
      <c r="O75" s="36" t="e">
        <f t="shared" si="1"/>
        <v>#N/A</v>
      </c>
      <c r="P75" s="87"/>
      <c r="Q75" s="89"/>
    </row>
    <row r="76" spans="2:17" ht="13.5" hidden="1">
      <c r="B76" s="85">
        <v>65</v>
      </c>
      <c r="C76" s="7"/>
      <c r="D76" s="87" t="e">
        <f>VLOOKUP(C76,'品目ﾃﾞｰﾀ'!$A$2:$B$23,2)</f>
        <v>#N/A</v>
      </c>
      <c r="E76" s="3"/>
      <c r="F76" s="3"/>
      <c r="G76" s="3"/>
      <c r="H76" s="11"/>
      <c r="I76" s="3"/>
      <c r="J76" s="3"/>
      <c r="K76" s="3"/>
      <c r="L76" s="6"/>
      <c r="M76" s="32" t="e">
        <f>IF(D76='品目ﾃﾞｰﾀ'!$B$5,"枚",IF(D76='品目ﾃﾞｰﾀ'!$B$7,"枚",IF(D76="","","本")))</f>
        <v>#N/A</v>
      </c>
      <c r="N76" s="35" t="e">
        <f t="shared" si="0"/>
        <v>#N/A</v>
      </c>
      <c r="O76" s="36" t="e">
        <f t="shared" si="1"/>
        <v>#N/A</v>
      </c>
      <c r="P76" s="87"/>
      <c r="Q76" s="89"/>
    </row>
    <row r="77" spans="2:17" ht="13.5" hidden="1">
      <c r="B77" s="85">
        <v>66</v>
      </c>
      <c r="C77" s="7"/>
      <c r="D77" s="87" t="e">
        <f>VLOOKUP(C77,'品目ﾃﾞｰﾀ'!$A$2:$B$23,2)</f>
        <v>#N/A</v>
      </c>
      <c r="E77" s="3"/>
      <c r="F77" s="3"/>
      <c r="G77" s="3"/>
      <c r="H77" s="11"/>
      <c r="I77" s="3"/>
      <c r="J77" s="3"/>
      <c r="K77" s="3"/>
      <c r="L77" s="6"/>
      <c r="M77" s="32" t="e">
        <f>IF(D77='品目ﾃﾞｰﾀ'!$B$5,"枚",IF(D77='品目ﾃﾞｰﾀ'!$B$7,"枚",IF(D77="","","本")))</f>
        <v>#N/A</v>
      </c>
      <c r="N77" s="35" t="e">
        <f t="shared" si="0"/>
        <v>#N/A</v>
      </c>
      <c r="O77" s="36" t="e">
        <f t="shared" si="1"/>
        <v>#N/A</v>
      </c>
      <c r="P77" s="87"/>
      <c r="Q77" s="89"/>
    </row>
    <row r="78" spans="2:17" ht="13.5" hidden="1">
      <c r="B78" s="85">
        <v>67</v>
      </c>
      <c r="C78" s="7"/>
      <c r="D78" s="87" t="e">
        <f>VLOOKUP(C78,'品目ﾃﾞｰﾀ'!$A$2:$B$23,2)</f>
        <v>#N/A</v>
      </c>
      <c r="E78" s="3"/>
      <c r="F78" s="3"/>
      <c r="G78" s="3"/>
      <c r="H78" s="11"/>
      <c r="I78" s="3"/>
      <c r="J78" s="3"/>
      <c r="K78" s="3"/>
      <c r="L78" s="6"/>
      <c r="M78" s="32" t="e">
        <f>IF(D78='品目ﾃﾞｰﾀ'!$B$5,"枚",IF(D78='品目ﾃﾞｰﾀ'!$B$7,"枚",IF(D78="","","本")))</f>
        <v>#N/A</v>
      </c>
      <c r="N78" s="35" t="e">
        <f aca="true" t="shared" si="2" ref="N78:N141">IF(D78="Ⅳ 壁板（家具用原板含む）",ROUND(I78*K78/1000000,4)*L78,IF(D78="Ⅵ フローリング",ROUND(I78*K78/1000000,4)*L78,ROUND(I78*J78*K78/1000000000,4)*L78))</f>
        <v>#N/A</v>
      </c>
      <c r="O78" s="36" t="e">
        <f aca="true" t="shared" si="3" ref="O78:O141">IF(D78="Ⅳ 壁板（家具用原板含む）","㎡",IF(D78="Ⅵ フローリング","㎡",IF(D78="","","㎥")))</f>
        <v>#N/A</v>
      </c>
      <c r="P78" s="87"/>
      <c r="Q78" s="89"/>
    </row>
    <row r="79" spans="2:17" ht="13.5" hidden="1">
      <c r="B79" s="85">
        <v>68</v>
      </c>
      <c r="C79" s="7"/>
      <c r="D79" s="87" t="e">
        <f>VLOOKUP(C79,'品目ﾃﾞｰﾀ'!$A$2:$B$23,2)</f>
        <v>#N/A</v>
      </c>
      <c r="E79" s="3"/>
      <c r="F79" s="3"/>
      <c r="G79" s="3"/>
      <c r="H79" s="11"/>
      <c r="I79" s="3"/>
      <c r="J79" s="3"/>
      <c r="K79" s="3"/>
      <c r="L79" s="6"/>
      <c r="M79" s="32" t="e">
        <f>IF(D79='品目ﾃﾞｰﾀ'!$B$5,"枚",IF(D79='品目ﾃﾞｰﾀ'!$B$7,"枚",IF(D79="","","本")))</f>
        <v>#N/A</v>
      </c>
      <c r="N79" s="35" t="e">
        <f t="shared" si="2"/>
        <v>#N/A</v>
      </c>
      <c r="O79" s="36" t="e">
        <f t="shared" si="3"/>
        <v>#N/A</v>
      </c>
      <c r="P79" s="87"/>
      <c r="Q79" s="89"/>
    </row>
    <row r="80" spans="2:17" ht="13.5" hidden="1">
      <c r="B80" s="85">
        <v>69</v>
      </c>
      <c r="C80" s="7"/>
      <c r="D80" s="87" t="e">
        <f>VLOOKUP(C80,'品目ﾃﾞｰﾀ'!$A$2:$B$23,2)</f>
        <v>#N/A</v>
      </c>
      <c r="E80" s="3"/>
      <c r="F80" s="3"/>
      <c r="G80" s="3"/>
      <c r="H80" s="11"/>
      <c r="I80" s="3"/>
      <c r="J80" s="3"/>
      <c r="K80" s="3"/>
      <c r="L80" s="6"/>
      <c r="M80" s="32" t="e">
        <f>IF(D80='品目ﾃﾞｰﾀ'!$B$5,"枚",IF(D80='品目ﾃﾞｰﾀ'!$B$7,"枚",IF(D80="","","本")))</f>
        <v>#N/A</v>
      </c>
      <c r="N80" s="35" t="e">
        <f t="shared" si="2"/>
        <v>#N/A</v>
      </c>
      <c r="O80" s="36" t="e">
        <f t="shared" si="3"/>
        <v>#N/A</v>
      </c>
      <c r="P80" s="87"/>
      <c r="Q80" s="89"/>
    </row>
    <row r="81" spans="2:17" ht="13.5" hidden="1">
      <c r="B81" s="85">
        <v>70</v>
      </c>
      <c r="C81" s="7"/>
      <c r="D81" s="87" t="e">
        <f>VLOOKUP(C81,'品目ﾃﾞｰﾀ'!$A$2:$B$23,2)</f>
        <v>#N/A</v>
      </c>
      <c r="E81" s="3"/>
      <c r="F81" s="3"/>
      <c r="G81" s="3"/>
      <c r="H81" s="11"/>
      <c r="I81" s="3"/>
      <c r="J81" s="3"/>
      <c r="K81" s="3"/>
      <c r="L81" s="6"/>
      <c r="M81" s="32" t="e">
        <f>IF(D81='品目ﾃﾞｰﾀ'!$B$5,"枚",IF(D81='品目ﾃﾞｰﾀ'!$B$7,"枚",IF(D81="","","本")))</f>
        <v>#N/A</v>
      </c>
      <c r="N81" s="35" t="e">
        <f t="shared" si="2"/>
        <v>#N/A</v>
      </c>
      <c r="O81" s="36" t="e">
        <f t="shared" si="3"/>
        <v>#N/A</v>
      </c>
      <c r="P81" s="87"/>
      <c r="Q81" s="89"/>
    </row>
    <row r="82" spans="2:17" ht="13.5" hidden="1">
      <c r="B82" s="85">
        <v>71</v>
      </c>
      <c r="C82" s="7"/>
      <c r="D82" s="87" t="e">
        <f>VLOOKUP(C82,'品目ﾃﾞｰﾀ'!$A$2:$B$23,2)</f>
        <v>#N/A</v>
      </c>
      <c r="E82" s="3"/>
      <c r="F82" s="3"/>
      <c r="G82" s="3"/>
      <c r="H82" s="11"/>
      <c r="I82" s="3"/>
      <c r="J82" s="3"/>
      <c r="K82" s="3"/>
      <c r="L82" s="6"/>
      <c r="M82" s="32" t="e">
        <f>IF(D82='品目ﾃﾞｰﾀ'!$B$5,"枚",IF(D82='品目ﾃﾞｰﾀ'!$B$7,"枚",IF(D82="","","本")))</f>
        <v>#N/A</v>
      </c>
      <c r="N82" s="35" t="e">
        <f t="shared" si="2"/>
        <v>#N/A</v>
      </c>
      <c r="O82" s="36" t="e">
        <f t="shared" si="3"/>
        <v>#N/A</v>
      </c>
      <c r="P82" s="87"/>
      <c r="Q82" s="89"/>
    </row>
    <row r="83" spans="2:17" ht="13.5" hidden="1">
      <c r="B83" s="85">
        <v>72</v>
      </c>
      <c r="C83" s="7"/>
      <c r="D83" s="87" t="e">
        <f>VLOOKUP(C83,'品目ﾃﾞｰﾀ'!$A$2:$B$23,2)</f>
        <v>#N/A</v>
      </c>
      <c r="E83" s="3"/>
      <c r="F83" s="3"/>
      <c r="G83" s="3"/>
      <c r="H83" s="11"/>
      <c r="I83" s="3"/>
      <c r="J83" s="3"/>
      <c r="K83" s="3"/>
      <c r="L83" s="6"/>
      <c r="M83" s="32" t="e">
        <f>IF(D83='品目ﾃﾞｰﾀ'!$B$5,"枚",IF(D83='品目ﾃﾞｰﾀ'!$B$7,"枚",IF(D83="","","本")))</f>
        <v>#N/A</v>
      </c>
      <c r="N83" s="35" t="e">
        <f t="shared" si="2"/>
        <v>#N/A</v>
      </c>
      <c r="O83" s="36" t="e">
        <f t="shared" si="3"/>
        <v>#N/A</v>
      </c>
      <c r="P83" s="87"/>
      <c r="Q83" s="89"/>
    </row>
    <row r="84" spans="2:17" ht="13.5" hidden="1">
      <c r="B84" s="85">
        <v>73</v>
      </c>
      <c r="C84" s="7"/>
      <c r="D84" s="87" t="e">
        <f>VLOOKUP(C84,'品目ﾃﾞｰﾀ'!$A$2:$B$23,2)</f>
        <v>#N/A</v>
      </c>
      <c r="E84" s="3"/>
      <c r="F84" s="3"/>
      <c r="G84" s="3"/>
      <c r="H84" s="11"/>
      <c r="I84" s="3"/>
      <c r="J84" s="3"/>
      <c r="K84" s="3"/>
      <c r="L84" s="6"/>
      <c r="M84" s="32" t="e">
        <f>IF(D84='品目ﾃﾞｰﾀ'!$B$5,"枚",IF(D84='品目ﾃﾞｰﾀ'!$B$7,"枚",IF(D84="","","本")))</f>
        <v>#N/A</v>
      </c>
      <c r="N84" s="35" t="e">
        <f t="shared" si="2"/>
        <v>#N/A</v>
      </c>
      <c r="O84" s="36" t="e">
        <f t="shared" si="3"/>
        <v>#N/A</v>
      </c>
      <c r="P84" s="87"/>
      <c r="Q84" s="89"/>
    </row>
    <row r="85" spans="2:17" ht="13.5" hidden="1">
      <c r="B85" s="85">
        <v>74</v>
      </c>
      <c r="C85" s="7"/>
      <c r="D85" s="87" t="e">
        <f>VLOOKUP(C85,'品目ﾃﾞｰﾀ'!$A$2:$B$23,2)</f>
        <v>#N/A</v>
      </c>
      <c r="E85" s="3"/>
      <c r="F85" s="3"/>
      <c r="G85" s="3"/>
      <c r="H85" s="11"/>
      <c r="I85" s="3"/>
      <c r="J85" s="3"/>
      <c r="K85" s="3"/>
      <c r="L85" s="6"/>
      <c r="M85" s="32" t="e">
        <f>IF(D85='品目ﾃﾞｰﾀ'!$B$5,"枚",IF(D85='品目ﾃﾞｰﾀ'!$B$7,"枚",IF(D85="","","本")))</f>
        <v>#N/A</v>
      </c>
      <c r="N85" s="35" t="e">
        <f t="shared" si="2"/>
        <v>#N/A</v>
      </c>
      <c r="O85" s="36" t="e">
        <f t="shared" si="3"/>
        <v>#N/A</v>
      </c>
      <c r="P85" s="87"/>
      <c r="Q85" s="89"/>
    </row>
    <row r="86" spans="2:17" ht="13.5" hidden="1">
      <c r="B86" s="85">
        <v>75</v>
      </c>
      <c r="C86" s="7"/>
      <c r="D86" s="87" t="e">
        <f>VLOOKUP(C86,'品目ﾃﾞｰﾀ'!$A$2:$B$23,2)</f>
        <v>#N/A</v>
      </c>
      <c r="E86" s="3"/>
      <c r="F86" s="3"/>
      <c r="G86" s="3"/>
      <c r="H86" s="11"/>
      <c r="I86" s="3"/>
      <c r="J86" s="3"/>
      <c r="K86" s="3"/>
      <c r="L86" s="6"/>
      <c r="M86" s="32" t="e">
        <f>IF(D86='品目ﾃﾞｰﾀ'!$B$5,"枚",IF(D86='品目ﾃﾞｰﾀ'!$B$7,"枚",IF(D86="","","本")))</f>
        <v>#N/A</v>
      </c>
      <c r="N86" s="35" t="e">
        <f t="shared" si="2"/>
        <v>#N/A</v>
      </c>
      <c r="O86" s="36" t="e">
        <f t="shared" si="3"/>
        <v>#N/A</v>
      </c>
      <c r="P86" s="87"/>
      <c r="Q86" s="89"/>
    </row>
    <row r="87" spans="2:17" ht="13.5" hidden="1">
      <c r="B87" s="85">
        <v>76</v>
      </c>
      <c r="C87" s="7"/>
      <c r="D87" s="87" t="e">
        <f>VLOOKUP(C87,'品目ﾃﾞｰﾀ'!$A$2:$B$23,2)</f>
        <v>#N/A</v>
      </c>
      <c r="E87" s="3"/>
      <c r="F87" s="3"/>
      <c r="G87" s="3"/>
      <c r="H87" s="11"/>
      <c r="I87" s="3"/>
      <c r="J87" s="3"/>
      <c r="K87" s="3"/>
      <c r="L87" s="6"/>
      <c r="M87" s="32" t="e">
        <f>IF(D87='品目ﾃﾞｰﾀ'!$B$5,"枚",IF(D87='品目ﾃﾞｰﾀ'!$B$7,"枚",IF(D87="","","本")))</f>
        <v>#N/A</v>
      </c>
      <c r="N87" s="35" t="e">
        <f t="shared" si="2"/>
        <v>#N/A</v>
      </c>
      <c r="O87" s="36" t="e">
        <f t="shared" si="3"/>
        <v>#N/A</v>
      </c>
      <c r="P87" s="87"/>
      <c r="Q87" s="89"/>
    </row>
    <row r="88" spans="2:17" ht="13.5" hidden="1">
      <c r="B88" s="85">
        <v>77</v>
      </c>
      <c r="C88" s="7"/>
      <c r="D88" s="87" t="e">
        <f>VLOOKUP(C88,'品目ﾃﾞｰﾀ'!$A$2:$B$23,2)</f>
        <v>#N/A</v>
      </c>
      <c r="E88" s="3"/>
      <c r="F88" s="3"/>
      <c r="G88" s="3"/>
      <c r="H88" s="11"/>
      <c r="I88" s="3"/>
      <c r="J88" s="3"/>
      <c r="K88" s="3"/>
      <c r="L88" s="6"/>
      <c r="M88" s="32" t="e">
        <f>IF(D88='品目ﾃﾞｰﾀ'!$B$5,"枚",IF(D88='品目ﾃﾞｰﾀ'!$B$7,"枚",IF(D88="","","本")))</f>
        <v>#N/A</v>
      </c>
      <c r="N88" s="35" t="e">
        <f t="shared" si="2"/>
        <v>#N/A</v>
      </c>
      <c r="O88" s="36" t="e">
        <f t="shared" si="3"/>
        <v>#N/A</v>
      </c>
      <c r="P88" s="87"/>
      <c r="Q88" s="89"/>
    </row>
    <row r="89" spans="2:17" ht="13.5" hidden="1">
      <c r="B89" s="85">
        <v>78</v>
      </c>
      <c r="C89" s="7"/>
      <c r="D89" s="87" t="e">
        <f>VLOOKUP(C89,'品目ﾃﾞｰﾀ'!$A$2:$B$23,2)</f>
        <v>#N/A</v>
      </c>
      <c r="E89" s="3"/>
      <c r="F89" s="3"/>
      <c r="G89" s="3"/>
      <c r="H89" s="11"/>
      <c r="I89" s="3"/>
      <c r="J89" s="3"/>
      <c r="K89" s="3"/>
      <c r="L89" s="6"/>
      <c r="M89" s="32" t="e">
        <f>IF(D89='品目ﾃﾞｰﾀ'!$B$5,"枚",IF(D89='品目ﾃﾞｰﾀ'!$B$7,"枚",IF(D89="","","本")))</f>
        <v>#N/A</v>
      </c>
      <c r="N89" s="35" t="e">
        <f t="shared" si="2"/>
        <v>#N/A</v>
      </c>
      <c r="O89" s="36" t="e">
        <f t="shared" si="3"/>
        <v>#N/A</v>
      </c>
      <c r="P89" s="87"/>
      <c r="Q89" s="89"/>
    </row>
    <row r="90" spans="2:17" ht="13.5" hidden="1">
      <c r="B90" s="85">
        <v>79</v>
      </c>
      <c r="C90" s="7"/>
      <c r="D90" s="87" t="e">
        <f>VLOOKUP(C90,'品目ﾃﾞｰﾀ'!$A$2:$B$23,2)</f>
        <v>#N/A</v>
      </c>
      <c r="E90" s="3"/>
      <c r="F90" s="3"/>
      <c r="G90" s="3"/>
      <c r="H90" s="11"/>
      <c r="I90" s="3"/>
      <c r="J90" s="3"/>
      <c r="K90" s="3"/>
      <c r="L90" s="6"/>
      <c r="M90" s="32" t="e">
        <f>IF(D90='品目ﾃﾞｰﾀ'!$B$5,"枚",IF(D90='品目ﾃﾞｰﾀ'!$B$7,"枚",IF(D90="","","本")))</f>
        <v>#N/A</v>
      </c>
      <c r="N90" s="35" t="e">
        <f t="shared" si="2"/>
        <v>#N/A</v>
      </c>
      <c r="O90" s="36" t="e">
        <f t="shared" si="3"/>
        <v>#N/A</v>
      </c>
      <c r="P90" s="87"/>
      <c r="Q90" s="89"/>
    </row>
    <row r="91" spans="2:17" ht="13.5" hidden="1">
      <c r="B91" s="85">
        <v>80</v>
      </c>
      <c r="C91" s="7"/>
      <c r="D91" s="87" t="e">
        <f>VLOOKUP(C91,'品目ﾃﾞｰﾀ'!$A$2:$B$23,2)</f>
        <v>#N/A</v>
      </c>
      <c r="E91" s="3"/>
      <c r="F91" s="3"/>
      <c r="G91" s="3"/>
      <c r="H91" s="11"/>
      <c r="I91" s="3"/>
      <c r="J91" s="3"/>
      <c r="K91" s="3"/>
      <c r="L91" s="6"/>
      <c r="M91" s="32" t="e">
        <f>IF(D91='品目ﾃﾞｰﾀ'!$B$5,"枚",IF(D91='品目ﾃﾞｰﾀ'!$B$7,"枚",IF(D91="","","本")))</f>
        <v>#N/A</v>
      </c>
      <c r="N91" s="35" t="e">
        <f t="shared" si="2"/>
        <v>#N/A</v>
      </c>
      <c r="O91" s="36" t="e">
        <f t="shared" si="3"/>
        <v>#N/A</v>
      </c>
      <c r="P91" s="87"/>
      <c r="Q91" s="89"/>
    </row>
    <row r="92" spans="2:17" ht="13.5" hidden="1">
      <c r="B92" s="85">
        <v>81</v>
      </c>
      <c r="C92" s="7"/>
      <c r="D92" s="87" t="e">
        <f>VLOOKUP(C92,'品目ﾃﾞｰﾀ'!$A$2:$B$23,2)</f>
        <v>#N/A</v>
      </c>
      <c r="E92" s="3"/>
      <c r="F92" s="3"/>
      <c r="G92" s="3"/>
      <c r="H92" s="11"/>
      <c r="I92" s="3"/>
      <c r="J92" s="3"/>
      <c r="K92" s="3"/>
      <c r="L92" s="6"/>
      <c r="M92" s="32" t="e">
        <f>IF(D92='品目ﾃﾞｰﾀ'!$B$5,"枚",IF(D92='品目ﾃﾞｰﾀ'!$B$7,"枚",IF(D92="","","本")))</f>
        <v>#N/A</v>
      </c>
      <c r="N92" s="35" t="e">
        <f t="shared" si="2"/>
        <v>#N/A</v>
      </c>
      <c r="O92" s="36" t="e">
        <f t="shared" si="3"/>
        <v>#N/A</v>
      </c>
      <c r="P92" s="87"/>
      <c r="Q92" s="89"/>
    </row>
    <row r="93" spans="2:17" ht="13.5" hidden="1">
      <c r="B93" s="85">
        <v>82</v>
      </c>
      <c r="C93" s="7"/>
      <c r="D93" s="87" t="e">
        <f>VLOOKUP(C93,'品目ﾃﾞｰﾀ'!$A$2:$B$23,2)</f>
        <v>#N/A</v>
      </c>
      <c r="E93" s="3"/>
      <c r="F93" s="3"/>
      <c r="G93" s="3"/>
      <c r="H93" s="11"/>
      <c r="I93" s="3"/>
      <c r="J93" s="3"/>
      <c r="K93" s="3"/>
      <c r="L93" s="6"/>
      <c r="M93" s="32" t="e">
        <f>IF(D93='品目ﾃﾞｰﾀ'!$B$5,"枚",IF(D93='品目ﾃﾞｰﾀ'!$B$7,"枚",IF(D93="","","本")))</f>
        <v>#N/A</v>
      </c>
      <c r="N93" s="35" t="e">
        <f t="shared" si="2"/>
        <v>#N/A</v>
      </c>
      <c r="O93" s="36" t="e">
        <f t="shared" si="3"/>
        <v>#N/A</v>
      </c>
      <c r="P93" s="87"/>
      <c r="Q93" s="89"/>
    </row>
    <row r="94" spans="2:17" ht="13.5" hidden="1">
      <c r="B94" s="85">
        <v>83</v>
      </c>
      <c r="C94" s="7"/>
      <c r="D94" s="87" t="e">
        <f>VLOOKUP(C94,'品目ﾃﾞｰﾀ'!$A$2:$B$23,2)</f>
        <v>#N/A</v>
      </c>
      <c r="E94" s="3"/>
      <c r="F94" s="3"/>
      <c r="G94" s="3"/>
      <c r="H94" s="11"/>
      <c r="I94" s="3"/>
      <c r="J94" s="3"/>
      <c r="K94" s="3"/>
      <c r="L94" s="6"/>
      <c r="M94" s="32" t="e">
        <f>IF(D94='品目ﾃﾞｰﾀ'!$B$5,"枚",IF(D94='品目ﾃﾞｰﾀ'!$B$7,"枚",IF(D94="","","本")))</f>
        <v>#N/A</v>
      </c>
      <c r="N94" s="35" t="e">
        <f t="shared" si="2"/>
        <v>#N/A</v>
      </c>
      <c r="O94" s="36" t="e">
        <f t="shared" si="3"/>
        <v>#N/A</v>
      </c>
      <c r="P94" s="87"/>
      <c r="Q94" s="89"/>
    </row>
    <row r="95" spans="2:17" ht="13.5" hidden="1">
      <c r="B95" s="85">
        <v>84</v>
      </c>
      <c r="C95" s="7"/>
      <c r="D95" s="87" t="e">
        <f>VLOOKUP(C95,'品目ﾃﾞｰﾀ'!$A$2:$B$23,2)</f>
        <v>#N/A</v>
      </c>
      <c r="E95" s="3"/>
      <c r="F95" s="3"/>
      <c r="G95" s="3"/>
      <c r="H95" s="11"/>
      <c r="I95" s="3"/>
      <c r="J95" s="3"/>
      <c r="K95" s="3"/>
      <c r="L95" s="12"/>
      <c r="M95" s="32" t="e">
        <f>IF(D95='品目ﾃﾞｰﾀ'!$B$5,"枚",IF(D95='品目ﾃﾞｰﾀ'!$B$7,"枚",IF(D95="","","本")))</f>
        <v>#N/A</v>
      </c>
      <c r="N95" s="35" t="e">
        <f t="shared" si="2"/>
        <v>#N/A</v>
      </c>
      <c r="O95" s="36" t="e">
        <f t="shared" si="3"/>
        <v>#N/A</v>
      </c>
      <c r="P95" s="87"/>
      <c r="Q95" s="89"/>
    </row>
    <row r="96" spans="2:17" ht="13.5" hidden="1">
      <c r="B96" s="85">
        <v>85</v>
      </c>
      <c r="C96" s="7"/>
      <c r="D96" s="87" t="e">
        <f>VLOOKUP(C96,'品目ﾃﾞｰﾀ'!$A$2:$B$23,2)</f>
        <v>#N/A</v>
      </c>
      <c r="E96" s="3"/>
      <c r="F96" s="3"/>
      <c r="G96" s="3"/>
      <c r="H96" s="11"/>
      <c r="I96" s="3"/>
      <c r="J96" s="3"/>
      <c r="K96" s="3"/>
      <c r="L96" s="6"/>
      <c r="M96" s="32" t="e">
        <f>IF(D96='品目ﾃﾞｰﾀ'!$B$5,"枚",IF(D96='品目ﾃﾞｰﾀ'!$B$7,"枚",IF(D96="","","本")))</f>
        <v>#N/A</v>
      </c>
      <c r="N96" s="35" t="e">
        <f t="shared" si="2"/>
        <v>#N/A</v>
      </c>
      <c r="O96" s="36" t="e">
        <f t="shared" si="3"/>
        <v>#N/A</v>
      </c>
      <c r="P96" s="87"/>
      <c r="Q96" s="89"/>
    </row>
    <row r="97" spans="2:17" ht="13.5" hidden="1">
      <c r="B97" s="85">
        <v>86</v>
      </c>
      <c r="C97" s="7"/>
      <c r="D97" s="87" t="e">
        <f>VLOOKUP(C97,'品目ﾃﾞｰﾀ'!$A$2:$B$23,2)</f>
        <v>#N/A</v>
      </c>
      <c r="E97" s="3"/>
      <c r="F97" s="3"/>
      <c r="G97" s="3"/>
      <c r="H97" s="11"/>
      <c r="I97" s="3"/>
      <c r="J97" s="3"/>
      <c r="K97" s="3"/>
      <c r="L97" s="12"/>
      <c r="M97" s="32" t="e">
        <f>IF(D97='品目ﾃﾞｰﾀ'!$B$5,"枚",IF(D97='品目ﾃﾞｰﾀ'!$B$7,"枚",IF(D97="","","本")))</f>
        <v>#N/A</v>
      </c>
      <c r="N97" s="35" t="e">
        <f t="shared" si="2"/>
        <v>#N/A</v>
      </c>
      <c r="O97" s="36" t="e">
        <f t="shared" si="3"/>
        <v>#N/A</v>
      </c>
      <c r="P97" s="87"/>
      <c r="Q97" s="89"/>
    </row>
    <row r="98" spans="2:17" ht="13.5" hidden="1">
      <c r="B98" s="85">
        <v>87</v>
      </c>
      <c r="C98" s="7"/>
      <c r="D98" s="87" t="e">
        <f>VLOOKUP(C98,'品目ﾃﾞｰﾀ'!$A$2:$B$23,2)</f>
        <v>#N/A</v>
      </c>
      <c r="E98" s="3"/>
      <c r="F98" s="3"/>
      <c r="G98" s="3"/>
      <c r="H98" s="11"/>
      <c r="I98" s="3"/>
      <c r="J98" s="3"/>
      <c r="K98" s="3"/>
      <c r="L98" s="6"/>
      <c r="M98" s="32" t="e">
        <f>IF(D98='品目ﾃﾞｰﾀ'!$B$5,"枚",IF(D98='品目ﾃﾞｰﾀ'!$B$7,"枚",IF(D98="","","本")))</f>
        <v>#N/A</v>
      </c>
      <c r="N98" s="35" t="e">
        <f t="shared" si="2"/>
        <v>#N/A</v>
      </c>
      <c r="O98" s="36" t="e">
        <f t="shared" si="3"/>
        <v>#N/A</v>
      </c>
      <c r="P98" s="87"/>
      <c r="Q98" s="89"/>
    </row>
    <row r="99" spans="2:17" ht="13.5" hidden="1">
      <c r="B99" s="85">
        <v>88</v>
      </c>
      <c r="C99" s="7"/>
      <c r="D99" s="87" t="e">
        <f>VLOOKUP(C99,'品目ﾃﾞｰﾀ'!$A$2:$B$23,2)</f>
        <v>#N/A</v>
      </c>
      <c r="E99" s="3"/>
      <c r="F99" s="3"/>
      <c r="G99" s="3"/>
      <c r="H99" s="11"/>
      <c r="I99" s="3"/>
      <c r="J99" s="3"/>
      <c r="K99" s="3"/>
      <c r="L99" s="6"/>
      <c r="M99" s="32" t="e">
        <f>IF(D99='品目ﾃﾞｰﾀ'!$B$5,"枚",IF(D99='品目ﾃﾞｰﾀ'!$B$7,"枚",IF(D99="","","本")))</f>
        <v>#N/A</v>
      </c>
      <c r="N99" s="35" t="e">
        <f t="shared" si="2"/>
        <v>#N/A</v>
      </c>
      <c r="O99" s="36" t="e">
        <f t="shared" si="3"/>
        <v>#N/A</v>
      </c>
      <c r="P99" s="87"/>
      <c r="Q99" s="89"/>
    </row>
    <row r="100" spans="2:17" ht="13.5" hidden="1">
      <c r="B100" s="85">
        <v>89</v>
      </c>
      <c r="C100" s="7"/>
      <c r="D100" s="87" t="e">
        <f>VLOOKUP(C100,'品目ﾃﾞｰﾀ'!$A$2:$B$23,2)</f>
        <v>#N/A</v>
      </c>
      <c r="E100" s="3"/>
      <c r="F100" s="3"/>
      <c r="G100" s="3"/>
      <c r="H100" s="11"/>
      <c r="I100" s="3"/>
      <c r="J100" s="3"/>
      <c r="K100" s="3"/>
      <c r="L100" s="6"/>
      <c r="M100" s="32" t="e">
        <f>IF(D100='品目ﾃﾞｰﾀ'!$B$5,"枚",IF(D100='品目ﾃﾞｰﾀ'!$B$7,"枚",IF(D100="","","本")))</f>
        <v>#N/A</v>
      </c>
      <c r="N100" s="35" t="e">
        <f t="shared" si="2"/>
        <v>#N/A</v>
      </c>
      <c r="O100" s="36" t="e">
        <f t="shared" si="3"/>
        <v>#N/A</v>
      </c>
      <c r="P100" s="87"/>
      <c r="Q100" s="89"/>
    </row>
    <row r="101" spans="2:17" ht="13.5" hidden="1">
      <c r="B101" s="85">
        <v>90</v>
      </c>
      <c r="C101" s="7"/>
      <c r="D101" s="87" t="e">
        <f>VLOOKUP(C101,'品目ﾃﾞｰﾀ'!$A$2:$B$23,2)</f>
        <v>#N/A</v>
      </c>
      <c r="E101" s="3"/>
      <c r="F101" s="3"/>
      <c r="G101" s="3"/>
      <c r="H101" s="11"/>
      <c r="I101" s="3"/>
      <c r="J101" s="3"/>
      <c r="K101" s="3"/>
      <c r="L101" s="6"/>
      <c r="M101" s="32" t="e">
        <f>IF(D101='品目ﾃﾞｰﾀ'!$B$5,"枚",IF(D101='品目ﾃﾞｰﾀ'!$B$7,"枚",IF(D101="","","本")))</f>
        <v>#N/A</v>
      </c>
      <c r="N101" s="35" t="e">
        <f t="shared" si="2"/>
        <v>#N/A</v>
      </c>
      <c r="O101" s="36" t="e">
        <f t="shared" si="3"/>
        <v>#N/A</v>
      </c>
      <c r="P101" s="87"/>
      <c r="Q101" s="89"/>
    </row>
    <row r="102" spans="2:17" ht="13.5" hidden="1">
      <c r="B102" s="85">
        <v>91</v>
      </c>
      <c r="C102" s="7"/>
      <c r="D102" s="87" t="e">
        <f>VLOOKUP(C102,'品目ﾃﾞｰﾀ'!$A$2:$B$23,2)</f>
        <v>#N/A</v>
      </c>
      <c r="E102" s="3"/>
      <c r="F102" s="3"/>
      <c r="G102" s="3"/>
      <c r="H102" s="11"/>
      <c r="I102" s="3"/>
      <c r="J102" s="3"/>
      <c r="K102" s="3"/>
      <c r="L102" s="6"/>
      <c r="M102" s="32" t="e">
        <f>IF(D102='品目ﾃﾞｰﾀ'!$B$5,"枚",IF(D102='品目ﾃﾞｰﾀ'!$B$7,"枚",IF(D102="","","本")))</f>
        <v>#N/A</v>
      </c>
      <c r="N102" s="35" t="e">
        <f t="shared" si="2"/>
        <v>#N/A</v>
      </c>
      <c r="O102" s="36" t="e">
        <f t="shared" si="3"/>
        <v>#N/A</v>
      </c>
      <c r="P102" s="87"/>
      <c r="Q102" s="89"/>
    </row>
    <row r="103" spans="2:17" ht="13.5" hidden="1">
      <c r="B103" s="85">
        <v>92</v>
      </c>
      <c r="C103" s="7"/>
      <c r="D103" s="87" t="e">
        <f>VLOOKUP(C103,'品目ﾃﾞｰﾀ'!$A$2:$B$23,2)</f>
        <v>#N/A</v>
      </c>
      <c r="E103" s="3"/>
      <c r="F103" s="3"/>
      <c r="G103" s="3"/>
      <c r="H103" s="11"/>
      <c r="I103" s="3"/>
      <c r="J103" s="3"/>
      <c r="K103" s="3"/>
      <c r="L103" s="6"/>
      <c r="M103" s="32" t="e">
        <f>IF(D103='品目ﾃﾞｰﾀ'!$B$5,"枚",IF(D103='品目ﾃﾞｰﾀ'!$B$7,"枚",IF(D103="","","本")))</f>
        <v>#N/A</v>
      </c>
      <c r="N103" s="35" t="e">
        <f t="shared" si="2"/>
        <v>#N/A</v>
      </c>
      <c r="O103" s="36" t="e">
        <f t="shared" si="3"/>
        <v>#N/A</v>
      </c>
      <c r="P103" s="87"/>
      <c r="Q103" s="89"/>
    </row>
    <row r="104" spans="2:17" ht="13.5" hidden="1">
      <c r="B104" s="85">
        <v>93</v>
      </c>
      <c r="C104" s="7"/>
      <c r="D104" s="87" t="e">
        <f>VLOOKUP(C104,'品目ﾃﾞｰﾀ'!$A$2:$B$23,2)</f>
        <v>#N/A</v>
      </c>
      <c r="E104" s="3"/>
      <c r="F104" s="3"/>
      <c r="G104" s="3"/>
      <c r="H104" s="11"/>
      <c r="I104" s="3"/>
      <c r="J104" s="3"/>
      <c r="K104" s="3"/>
      <c r="L104" s="6"/>
      <c r="M104" s="32" t="e">
        <f>IF(D104='品目ﾃﾞｰﾀ'!$B$5,"枚",IF(D104='品目ﾃﾞｰﾀ'!$B$7,"枚",IF(D104="","","本")))</f>
        <v>#N/A</v>
      </c>
      <c r="N104" s="35" t="e">
        <f t="shared" si="2"/>
        <v>#N/A</v>
      </c>
      <c r="O104" s="36" t="e">
        <f t="shared" si="3"/>
        <v>#N/A</v>
      </c>
      <c r="P104" s="87"/>
      <c r="Q104" s="89"/>
    </row>
    <row r="105" spans="2:17" ht="13.5" hidden="1">
      <c r="B105" s="85">
        <v>94</v>
      </c>
      <c r="C105" s="7"/>
      <c r="D105" s="87" t="e">
        <f>VLOOKUP(C105,'品目ﾃﾞｰﾀ'!$A$2:$B$23,2)</f>
        <v>#N/A</v>
      </c>
      <c r="E105" s="13"/>
      <c r="F105" s="3"/>
      <c r="G105" s="3"/>
      <c r="H105" s="11"/>
      <c r="I105" s="3"/>
      <c r="J105" s="3"/>
      <c r="K105" s="3"/>
      <c r="L105" s="6"/>
      <c r="M105" s="32" t="e">
        <f>IF(D105='品目ﾃﾞｰﾀ'!$B$5,"枚",IF(D105='品目ﾃﾞｰﾀ'!$B$7,"枚",IF(D105="","","本")))</f>
        <v>#N/A</v>
      </c>
      <c r="N105" s="35" t="e">
        <f t="shared" si="2"/>
        <v>#N/A</v>
      </c>
      <c r="O105" s="36" t="e">
        <f t="shared" si="3"/>
        <v>#N/A</v>
      </c>
      <c r="P105" s="87"/>
      <c r="Q105" s="89"/>
    </row>
    <row r="106" spans="2:17" ht="13.5" hidden="1">
      <c r="B106" s="85">
        <v>95</v>
      </c>
      <c r="C106" s="7"/>
      <c r="D106" s="87" t="e">
        <f>VLOOKUP(C106,'品目ﾃﾞｰﾀ'!$A$2:$B$23,2)</f>
        <v>#N/A</v>
      </c>
      <c r="E106" s="13"/>
      <c r="F106" s="14"/>
      <c r="G106" s="14"/>
      <c r="H106" s="11"/>
      <c r="I106" s="3"/>
      <c r="J106" s="3"/>
      <c r="K106" s="3"/>
      <c r="L106" s="6"/>
      <c r="M106" s="37" t="e">
        <f>IF(D106='品目ﾃﾞｰﾀ'!$B$5,"枚",IF(D106='品目ﾃﾞｰﾀ'!$B$7,"枚",IF(D106="","","本")))</f>
        <v>#N/A</v>
      </c>
      <c r="N106" s="35" t="e">
        <f t="shared" si="2"/>
        <v>#N/A</v>
      </c>
      <c r="O106" s="36" t="e">
        <f t="shared" si="3"/>
        <v>#N/A</v>
      </c>
      <c r="P106" s="87"/>
      <c r="Q106" s="89"/>
    </row>
    <row r="107" spans="2:17" ht="13.5" hidden="1">
      <c r="B107" s="85">
        <v>96</v>
      </c>
      <c r="C107" s="7"/>
      <c r="D107" s="87" t="e">
        <f>VLOOKUP(C107,'品目ﾃﾞｰﾀ'!$A$2:$B$23,2)</f>
        <v>#N/A</v>
      </c>
      <c r="E107" s="13"/>
      <c r="F107" s="3"/>
      <c r="G107" s="3"/>
      <c r="H107" s="11"/>
      <c r="I107" s="3"/>
      <c r="J107" s="3"/>
      <c r="K107" s="3"/>
      <c r="L107" s="6"/>
      <c r="M107" s="32" t="e">
        <f>IF(D107='品目ﾃﾞｰﾀ'!$B$5,"枚",IF(D107='品目ﾃﾞｰﾀ'!$B$7,"枚",IF(D107="","","本")))</f>
        <v>#N/A</v>
      </c>
      <c r="N107" s="35" t="e">
        <f t="shared" si="2"/>
        <v>#N/A</v>
      </c>
      <c r="O107" s="36" t="e">
        <f t="shared" si="3"/>
        <v>#N/A</v>
      </c>
      <c r="P107" s="87"/>
      <c r="Q107" s="89"/>
    </row>
    <row r="108" spans="2:17" ht="13.5" hidden="1">
      <c r="B108" s="85">
        <v>97</v>
      </c>
      <c r="C108" s="7"/>
      <c r="D108" s="87" t="e">
        <f>VLOOKUP(C108,'品目ﾃﾞｰﾀ'!$A$2:$B$23,2)</f>
        <v>#N/A</v>
      </c>
      <c r="E108" s="13"/>
      <c r="F108" s="3"/>
      <c r="G108" s="3"/>
      <c r="H108" s="11"/>
      <c r="I108" s="3"/>
      <c r="J108" s="3"/>
      <c r="K108" s="3"/>
      <c r="L108" s="6"/>
      <c r="M108" s="32" t="e">
        <f>IF(D108='品目ﾃﾞｰﾀ'!$B$5,"枚",IF(D108='品目ﾃﾞｰﾀ'!$B$7,"枚",IF(D108="","","本")))</f>
        <v>#N/A</v>
      </c>
      <c r="N108" s="35" t="e">
        <f t="shared" si="2"/>
        <v>#N/A</v>
      </c>
      <c r="O108" s="36" t="e">
        <f t="shared" si="3"/>
        <v>#N/A</v>
      </c>
      <c r="P108" s="87"/>
      <c r="Q108" s="89"/>
    </row>
    <row r="109" spans="2:17" ht="13.5" hidden="1">
      <c r="B109" s="85">
        <v>98</v>
      </c>
      <c r="C109" s="7"/>
      <c r="D109" s="87" t="e">
        <f>VLOOKUP(C109,'品目ﾃﾞｰﾀ'!$A$2:$B$23,2)</f>
        <v>#N/A</v>
      </c>
      <c r="E109" s="13"/>
      <c r="F109" s="3"/>
      <c r="G109" s="3"/>
      <c r="H109" s="11"/>
      <c r="I109" s="3"/>
      <c r="J109" s="3"/>
      <c r="K109" s="3"/>
      <c r="L109" s="6"/>
      <c r="M109" s="32" t="e">
        <f>IF(D109='品目ﾃﾞｰﾀ'!$B$5,"枚",IF(D109='品目ﾃﾞｰﾀ'!$B$7,"枚",IF(D109="","","本")))</f>
        <v>#N/A</v>
      </c>
      <c r="N109" s="35" t="e">
        <f t="shared" si="2"/>
        <v>#N/A</v>
      </c>
      <c r="O109" s="36" t="e">
        <f t="shared" si="3"/>
        <v>#N/A</v>
      </c>
      <c r="P109" s="87"/>
      <c r="Q109" s="89"/>
    </row>
    <row r="110" spans="2:17" ht="13.5" hidden="1">
      <c r="B110" s="85">
        <v>99</v>
      </c>
      <c r="C110" s="7"/>
      <c r="D110" s="87" t="e">
        <f>VLOOKUP(C110,'品目ﾃﾞｰﾀ'!$A$2:$B$23,2)</f>
        <v>#N/A</v>
      </c>
      <c r="E110" s="13"/>
      <c r="F110" s="3"/>
      <c r="G110" s="3"/>
      <c r="H110" s="11"/>
      <c r="I110" s="3"/>
      <c r="J110" s="3"/>
      <c r="K110" s="3"/>
      <c r="L110" s="6"/>
      <c r="M110" s="32" t="e">
        <f>IF(D110='品目ﾃﾞｰﾀ'!$B$5,"枚",IF(D110='品目ﾃﾞｰﾀ'!$B$7,"枚",IF(D110="","","本")))</f>
        <v>#N/A</v>
      </c>
      <c r="N110" s="35" t="e">
        <f t="shared" si="2"/>
        <v>#N/A</v>
      </c>
      <c r="O110" s="36" t="e">
        <f t="shared" si="3"/>
        <v>#N/A</v>
      </c>
      <c r="P110" s="87"/>
      <c r="Q110" s="89"/>
    </row>
    <row r="111" spans="2:17" ht="13.5" hidden="1">
      <c r="B111" s="85">
        <v>100</v>
      </c>
      <c r="C111" s="7"/>
      <c r="D111" s="87" t="e">
        <f>VLOOKUP(C111,'品目ﾃﾞｰﾀ'!$A$2:$B$23,2)</f>
        <v>#N/A</v>
      </c>
      <c r="E111" s="13"/>
      <c r="F111" s="3"/>
      <c r="G111" s="3"/>
      <c r="H111" s="11"/>
      <c r="I111" s="3"/>
      <c r="J111" s="3"/>
      <c r="K111" s="3"/>
      <c r="L111" s="6"/>
      <c r="M111" s="32" t="e">
        <f>IF(D111='品目ﾃﾞｰﾀ'!$B$5,"枚",IF(D111='品目ﾃﾞｰﾀ'!$B$7,"枚",IF(D111="","","本")))</f>
        <v>#N/A</v>
      </c>
      <c r="N111" s="35" t="e">
        <f t="shared" si="2"/>
        <v>#N/A</v>
      </c>
      <c r="O111" s="36" t="e">
        <f t="shared" si="3"/>
        <v>#N/A</v>
      </c>
      <c r="P111" s="87"/>
      <c r="Q111" s="89"/>
    </row>
    <row r="112" spans="2:17" ht="13.5" hidden="1">
      <c r="B112" s="85">
        <v>101</v>
      </c>
      <c r="C112" s="7"/>
      <c r="D112" s="87" t="e">
        <f>VLOOKUP(C112,'品目ﾃﾞｰﾀ'!$A$2:$B$23,2)</f>
        <v>#N/A</v>
      </c>
      <c r="E112" s="13"/>
      <c r="F112" s="3"/>
      <c r="G112" s="3"/>
      <c r="H112" s="11"/>
      <c r="I112" s="3"/>
      <c r="J112" s="3"/>
      <c r="K112" s="3"/>
      <c r="L112" s="6"/>
      <c r="M112" s="32" t="e">
        <f>IF(D112='品目ﾃﾞｰﾀ'!$B$5,"枚",IF(D112='品目ﾃﾞｰﾀ'!$B$7,"枚",IF(D112="","","本")))</f>
        <v>#N/A</v>
      </c>
      <c r="N112" s="35" t="e">
        <f t="shared" si="2"/>
        <v>#N/A</v>
      </c>
      <c r="O112" s="36" t="e">
        <f t="shared" si="3"/>
        <v>#N/A</v>
      </c>
      <c r="P112" s="87"/>
      <c r="Q112" s="89"/>
    </row>
    <row r="113" spans="2:17" ht="13.5" hidden="1">
      <c r="B113" s="85">
        <v>102</v>
      </c>
      <c r="C113" s="7"/>
      <c r="D113" s="87" t="e">
        <f>VLOOKUP(C113,'品目ﾃﾞｰﾀ'!$A$2:$B$23,2)</f>
        <v>#N/A</v>
      </c>
      <c r="E113" s="13"/>
      <c r="F113" s="3"/>
      <c r="G113" s="3"/>
      <c r="H113" s="11"/>
      <c r="I113" s="3"/>
      <c r="J113" s="3"/>
      <c r="K113" s="3"/>
      <c r="L113" s="6"/>
      <c r="M113" s="32" t="e">
        <f>IF(D113='品目ﾃﾞｰﾀ'!$B$5,"枚",IF(D113='品目ﾃﾞｰﾀ'!$B$7,"枚",IF(D113="","","本")))</f>
        <v>#N/A</v>
      </c>
      <c r="N113" s="35" t="e">
        <f t="shared" si="2"/>
        <v>#N/A</v>
      </c>
      <c r="O113" s="36" t="e">
        <f t="shared" si="3"/>
        <v>#N/A</v>
      </c>
      <c r="P113" s="87"/>
      <c r="Q113" s="89"/>
    </row>
    <row r="114" spans="2:17" ht="13.5" hidden="1">
      <c r="B114" s="85">
        <v>103</v>
      </c>
      <c r="C114" s="7"/>
      <c r="D114" s="87" t="e">
        <f>VLOOKUP(C114,'品目ﾃﾞｰﾀ'!$A$2:$B$23,2)</f>
        <v>#N/A</v>
      </c>
      <c r="E114" s="13"/>
      <c r="F114" s="3"/>
      <c r="G114" s="3"/>
      <c r="H114" s="11"/>
      <c r="I114" s="3"/>
      <c r="J114" s="3"/>
      <c r="K114" s="3"/>
      <c r="L114" s="6"/>
      <c r="M114" s="32" t="e">
        <f>IF(D114='品目ﾃﾞｰﾀ'!$B$5,"枚",IF(D114='品目ﾃﾞｰﾀ'!$B$7,"枚",IF(D114="","","本")))</f>
        <v>#N/A</v>
      </c>
      <c r="N114" s="35" t="e">
        <f t="shared" si="2"/>
        <v>#N/A</v>
      </c>
      <c r="O114" s="36" t="e">
        <f t="shared" si="3"/>
        <v>#N/A</v>
      </c>
      <c r="P114" s="87"/>
      <c r="Q114" s="89"/>
    </row>
    <row r="115" spans="2:17" ht="13.5" hidden="1">
      <c r="B115" s="85">
        <v>104</v>
      </c>
      <c r="C115" s="7"/>
      <c r="D115" s="87" t="e">
        <f>VLOOKUP(C115,'品目ﾃﾞｰﾀ'!$A$2:$B$23,2)</f>
        <v>#N/A</v>
      </c>
      <c r="E115" s="13"/>
      <c r="F115" s="3"/>
      <c r="G115" s="3"/>
      <c r="H115" s="11"/>
      <c r="I115" s="3"/>
      <c r="J115" s="3"/>
      <c r="K115" s="3"/>
      <c r="L115" s="6"/>
      <c r="M115" s="32" t="e">
        <f>IF(D115='品目ﾃﾞｰﾀ'!$B$5,"枚",IF(D115='品目ﾃﾞｰﾀ'!$B$7,"枚",IF(D115="","","本")))</f>
        <v>#N/A</v>
      </c>
      <c r="N115" s="35" t="e">
        <f t="shared" si="2"/>
        <v>#N/A</v>
      </c>
      <c r="O115" s="36" t="e">
        <f t="shared" si="3"/>
        <v>#N/A</v>
      </c>
      <c r="P115" s="87"/>
      <c r="Q115" s="89"/>
    </row>
    <row r="116" spans="2:17" ht="13.5" hidden="1">
      <c r="B116" s="85">
        <v>105</v>
      </c>
      <c r="C116" s="7"/>
      <c r="D116" s="87" t="e">
        <f>VLOOKUP(C116,'品目ﾃﾞｰﾀ'!$A$2:$B$23,2)</f>
        <v>#N/A</v>
      </c>
      <c r="E116" s="13"/>
      <c r="F116" s="3"/>
      <c r="G116" s="3"/>
      <c r="H116" s="11"/>
      <c r="I116" s="3"/>
      <c r="J116" s="3"/>
      <c r="K116" s="3"/>
      <c r="L116" s="6"/>
      <c r="M116" s="32" t="e">
        <f>IF(D116='品目ﾃﾞｰﾀ'!$B$5,"枚",IF(D116='品目ﾃﾞｰﾀ'!$B$7,"枚",IF(D116="","","本")))</f>
        <v>#N/A</v>
      </c>
      <c r="N116" s="35" t="e">
        <f t="shared" si="2"/>
        <v>#N/A</v>
      </c>
      <c r="O116" s="36" t="e">
        <f t="shared" si="3"/>
        <v>#N/A</v>
      </c>
      <c r="P116" s="87"/>
      <c r="Q116" s="89"/>
    </row>
    <row r="117" spans="2:17" ht="13.5" hidden="1">
      <c r="B117" s="85">
        <v>106</v>
      </c>
      <c r="C117" s="7"/>
      <c r="D117" s="87" t="e">
        <f>VLOOKUP(C117,'品目ﾃﾞｰﾀ'!$A$2:$B$23,2)</f>
        <v>#N/A</v>
      </c>
      <c r="E117" s="13"/>
      <c r="F117" s="3"/>
      <c r="G117" s="3"/>
      <c r="H117" s="11"/>
      <c r="I117" s="3"/>
      <c r="J117" s="3"/>
      <c r="K117" s="3"/>
      <c r="L117" s="6"/>
      <c r="M117" s="32" t="e">
        <f>IF(D117='品目ﾃﾞｰﾀ'!$B$5,"枚",IF(D117='品目ﾃﾞｰﾀ'!$B$7,"枚",IF(D117="","","本")))</f>
        <v>#N/A</v>
      </c>
      <c r="N117" s="35" t="e">
        <f t="shared" si="2"/>
        <v>#N/A</v>
      </c>
      <c r="O117" s="36" t="e">
        <f t="shared" si="3"/>
        <v>#N/A</v>
      </c>
      <c r="P117" s="87"/>
      <c r="Q117" s="89"/>
    </row>
    <row r="118" spans="2:17" ht="13.5" hidden="1">
      <c r="B118" s="85">
        <v>107</v>
      </c>
      <c r="C118" s="7"/>
      <c r="D118" s="87" t="e">
        <f>VLOOKUP(C118,'品目ﾃﾞｰﾀ'!$A$2:$B$23,2)</f>
        <v>#N/A</v>
      </c>
      <c r="E118" s="13"/>
      <c r="F118" s="3"/>
      <c r="G118" s="3"/>
      <c r="H118" s="11"/>
      <c r="I118" s="3"/>
      <c r="J118" s="3"/>
      <c r="K118" s="3"/>
      <c r="L118" s="6"/>
      <c r="M118" s="32" t="e">
        <f>IF(D118='品目ﾃﾞｰﾀ'!$B$5,"枚",IF(D118='品目ﾃﾞｰﾀ'!$B$7,"枚",IF(D118="","","本")))</f>
        <v>#N/A</v>
      </c>
      <c r="N118" s="35" t="e">
        <f t="shared" si="2"/>
        <v>#N/A</v>
      </c>
      <c r="O118" s="36" t="e">
        <f t="shared" si="3"/>
        <v>#N/A</v>
      </c>
      <c r="P118" s="87"/>
      <c r="Q118" s="89"/>
    </row>
    <row r="119" spans="2:17" ht="13.5" hidden="1">
      <c r="B119" s="85">
        <v>108</v>
      </c>
      <c r="C119" s="7"/>
      <c r="D119" s="87" t="e">
        <f>VLOOKUP(C119,'品目ﾃﾞｰﾀ'!$A$2:$B$23,2)</f>
        <v>#N/A</v>
      </c>
      <c r="E119" s="13"/>
      <c r="F119" s="3"/>
      <c r="G119" s="3"/>
      <c r="H119" s="11"/>
      <c r="I119" s="3"/>
      <c r="J119" s="3"/>
      <c r="K119" s="3"/>
      <c r="L119" s="6"/>
      <c r="M119" s="32" t="e">
        <f>IF(D119='品目ﾃﾞｰﾀ'!$B$5,"枚",IF(D119='品目ﾃﾞｰﾀ'!$B$7,"枚",IF(D119="","","本")))</f>
        <v>#N/A</v>
      </c>
      <c r="N119" s="35" t="e">
        <f t="shared" si="2"/>
        <v>#N/A</v>
      </c>
      <c r="O119" s="36" t="e">
        <f t="shared" si="3"/>
        <v>#N/A</v>
      </c>
      <c r="P119" s="87"/>
      <c r="Q119" s="89"/>
    </row>
    <row r="120" spans="2:17" ht="13.5" hidden="1">
      <c r="B120" s="85">
        <v>109</v>
      </c>
      <c r="C120" s="7"/>
      <c r="D120" s="87" t="e">
        <f>VLOOKUP(C120,'品目ﾃﾞｰﾀ'!$A$2:$B$23,2)</f>
        <v>#N/A</v>
      </c>
      <c r="E120" s="13"/>
      <c r="F120" s="3"/>
      <c r="G120" s="3"/>
      <c r="H120" s="11"/>
      <c r="I120" s="3"/>
      <c r="J120" s="3"/>
      <c r="K120" s="3"/>
      <c r="L120" s="6"/>
      <c r="M120" s="32" t="e">
        <f>IF(D120='品目ﾃﾞｰﾀ'!$B$5,"枚",IF(D120='品目ﾃﾞｰﾀ'!$B$7,"枚",IF(D120="","","本")))</f>
        <v>#N/A</v>
      </c>
      <c r="N120" s="35" t="e">
        <f t="shared" si="2"/>
        <v>#N/A</v>
      </c>
      <c r="O120" s="36" t="e">
        <f t="shared" si="3"/>
        <v>#N/A</v>
      </c>
      <c r="P120" s="87"/>
      <c r="Q120" s="89"/>
    </row>
    <row r="121" spans="2:17" ht="13.5" hidden="1">
      <c r="B121" s="85">
        <v>110</v>
      </c>
      <c r="C121" s="7"/>
      <c r="D121" s="87" t="e">
        <f>VLOOKUP(C121,'品目ﾃﾞｰﾀ'!$A$2:$B$23,2)</f>
        <v>#N/A</v>
      </c>
      <c r="E121" s="13"/>
      <c r="F121" s="3"/>
      <c r="G121" s="3"/>
      <c r="H121" s="11"/>
      <c r="I121" s="3"/>
      <c r="J121" s="3"/>
      <c r="K121" s="3"/>
      <c r="L121" s="6"/>
      <c r="M121" s="32" t="e">
        <f>IF(D121='品目ﾃﾞｰﾀ'!$B$5,"枚",IF(D121='品目ﾃﾞｰﾀ'!$B$7,"枚",IF(D121="","","本")))</f>
        <v>#N/A</v>
      </c>
      <c r="N121" s="35" t="e">
        <f t="shared" si="2"/>
        <v>#N/A</v>
      </c>
      <c r="O121" s="36" t="e">
        <f t="shared" si="3"/>
        <v>#N/A</v>
      </c>
      <c r="P121" s="87"/>
      <c r="Q121" s="89"/>
    </row>
    <row r="122" spans="2:17" ht="13.5" hidden="1">
      <c r="B122" s="85">
        <v>111</v>
      </c>
      <c r="C122" s="7"/>
      <c r="D122" s="87" t="e">
        <f>VLOOKUP(C122,'品目ﾃﾞｰﾀ'!$A$2:$B$23,2)</f>
        <v>#N/A</v>
      </c>
      <c r="E122" s="13"/>
      <c r="F122" s="3"/>
      <c r="G122" s="3"/>
      <c r="H122" s="11"/>
      <c r="I122" s="3"/>
      <c r="J122" s="3"/>
      <c r="K122" s="3"/>
      <c r="L122" s="6"/>
      <c r="M122" s="32" t="e">
        <f>IF(D122='品目ﾃﾞｰﾀ'!$B$5,"枚",IF(D122='品目ﾃﾞｰﾀ'!$B$7,"枚",IF(D122="","","本")))</f>
        <v>#N/A</v>
      </c>
      <c r="N122" s="35" t="e">
        <f t="shared" si="2"/>
        <v>#N/A</v>
      </c>
      <c r="O122" s="36" t="e">
        <f t="shared" si="3"/>
        <v>#N/A</v>
      </c>
      <c r="P122" s="87"/>
      <c r="Q122" s="89"/>
    </row>
    <row r="123" spans="2:17" ht="13.5" hidden="1">
      <c r="B123" s="85">
        <v>112</v>
      </c>
      <c r="C123" s="7"/>
      <c r="D123" s="87" t="e">
        <f>VLOOKUP(C123,'品目ﾃﾞｰﾀ'!$A$2:$B$23,2)</f>
        <v>#N/A</v>
      </c>
      <c r="E123" s="13"/>
      <c r="F123" s="3"/>
      <c r="G123" s="3"/>
      <c r="H123" s="11"/>
      <c r="I123" s="3"/>
      <c r="J123" s="3"/>
      <c r="K123" s="3"/>
      <c r="L123" s="6"/>
      <c r="M123" s="32" t="e">
        <f>IF(D123='品目ﾃﾞｰﾀ'!$B$5,"枚",IF(D123='品目ﾃﾞｰﾀ'!$B$7,"枚",IF(D123="","","本")))</f>
        <v>#N/A</v>
      </c>
      <c r="N123" s="35" t="e">
        <f t="shared" si="2"/>
        <v>#N/A</v>
      </c>
      <c r="O123" s="36" t="e">
        <f t="shared" si="3"/>
        <v>#N/A</v>
      </c>
      <c r="P123" s="87"/>
      <c r="Q123" s="89"/>
    </row>
    <row r="124" spans="2:17" ht="13.5" hidden="1">
      <c r="B124" s="85">
        <v>113</v>
      </c>
      <c r="C124" s="7"/>
      <c r="D124" s="87" t="e">
        <f>VLOOKUP(C124,'品目ﾃﾞｰﾀ'!$A$2:$B$23,2)</f>
        <v>#N/A</v>
      </c>
      <c r="E124" s="13"/>
      <c r="F124" s="3"/>
      <c r="G124" s="3"/>
      <c r="H124" s="11"/>
      <c r="I124" s="3"/>
      <c r="J124" s="3"/>
      <c r="K124" s="3"/>
      <c r="L124" s="6"/>
      <c r="M124" s="32" t="e">
        <f>IF(D124='品目ﾃﾞｰﾀ'!$B$5,"枚",IF(D124='品目ﾃﾞｰﾀ'!$B$7,"枚",IF(D124="","","本")))</f>
        <v>#N/A</v>
      </c>
      <c r="N124" s="35" t="e">
        <f t="shared" si="2"/>
        <v>#N/A</v>
      </c>
      <c r="O124" s="36" t="e">
        <f t="shared" si="3"/>
        <v>#N/A</v>
      </c>
      <c r="P124" s="87"/>
      <c r="Q124" s="89"/>
    </row>
    <row r="125" spans="2:17" ht="13.5" hidden="1">
      <c r="B125" s="85">
        <v>114</v>
      </c>
      <c r="C125" s="7"/>
      <c r="D125" s="87" t="e">
        <f>VLOOKUP(C125,'品目ﾃﾞｰﾀ'!$A$2:$B$23,2)</f>
        <v>#N/A</v>
      </c>
      <c r="E125" s="13"/>
      <c r="F125" s="14"/>
      <c r="G125" s="14"/>
      <c r="H125" s="11"/>
      <c r="I125" s="3"/>
      <c r="J125" s="3"/>
      <c r="K125" s="3"/>
      <c r="L125" s="6"/>
      <c r="M125" s="37" t="e">
        <f>IF(D125='品目ﾃﾞｰﾀ'!$B$5,"枚",IF(D125='品目ﾃﾞｰﾀ'!$B$7,"枚",IF(D125="","","本")))</f>
        <v>#N/A</v>
      </c>
      <c r="N125" s="35" t="e">
        <f t="shared" si="2"/>
        <v>#N/A</v>
      </c>
      <c r="O125" s="36" t="e">
        <f t="shared" si="3"/>
        <v>#N/A</v>
      </c>
      <c r="P125" s="87"/>
      <c r="Q125" s="89"/>
    </row>
    <row r="126" spans="2:17" ht="13.5" hidden="1">
      <c r="B126" s="85">
        <v>115</v>
      </c>
      <c r="C126" s="7"/>
      <c r="D126" s="87" t="e">
        <f>VLOOKUP(C126,'品目ﾃﾞｰﾀ'!$A$2:$B$23,2)</f>
        <v>#N/A</v>
      </c>
      <c r="E126" s="13"/>
      <c r="F126" s="3"/>
      <c r="G126" s="3"/>
      <c r="H126" s="11"/>
      <c r="I126" s="3"/>
      <c r="J126" s="3"/>
      <c r="K126" s="3"/>
      <c r="L126" s="6"/>
      <c r="M126" s="32" t="e">
        <f>IF(D126='品目ﾃﾞｰﾀ'!$B$5,"枚",IF(D126='品目ﾃﾞｰﾀ'!$B$7,"枚",IF(D126="","","本")))</f>
        <v>#N/A</v>
      </c>
      <c r="N126" s="35" t="e">
        <f t="shared" si="2"/>
        <v>#N/A</v>
      </c>
      <c r="O126" s="36" t="e">
        <f t="shared" si="3"/>
        <v>#N/A</v>
      </c>
      <c r="P126" s="87"/>
      <c r="Q126" s="89"/>
    </row>
    <row r="127" spans="2:17" ht="13.5" hidden="1">
      <c r="B127" s="85">
        <v>116</v>
      </c>
      <c r="C127" s="7"/>
      <c r="D127" s="87" t="e">
        <f>VLOOKUP(C127,'品目ﾃﾞｰﾀ'!$A$2:$B$23,2)</f>
        <v>#N/A</v>
      </c>
      <c r="E127" s="13"/>
      <c r="F127" s="3"/>
      <c r="G127" s="3"/>
      <c r="H127" s="11"/>
      <c r="I127" s="3"/>
      <c r="J127" s="3"/>
      <c r="K127" s="3"/>
      <c r="L127" s="6"/>
      <c r="M127" s="32" t="e">
        <f>IF(D127='品目ﾃﾞｰﾀ'!$B$5,"枚",IF(D127='品目ﾃﾞｰﾀ'!$B$7,"枚",IF(D127="","","本")))</f>
        <v>#N/A</v>
      </c>
      <c r="N127" s="35" t="e">
        <f t="shared" si="2"/>
        <v>#N/A</v>
      </c>
      <c r="O127" s="36" t="e">
        <f t="shared" si="3"/>
        <v>#N/A</v>
      </c>
      <c r="P127" s="87"/>
      <c r="Q127" s="89"/>
    </row>
    <row r="128" spans="2:17" ht="13.5" hidden="1">
      <c r="B128" s="85">
        <v>117</v>
      </c>
      <c r="C128" s="7"/>
      <c r="D128" s="87" t="e">
        <f>VLOOKUP(C128,'品目ﾃﾞｰﾀ'!$A$2:$B$23,2)</f>
        <v>#N/A</v>
      </c>
      <c r="E128" s="13"/>
      <c r="F128" s="3"/>
      <c r="G128" s="3"/>
      <c r="H128" s="11"/>
      <c r="I128" s="3"/>
      <c r="J128" s="3"/>
      <c r="K128" s="3"/>
      <c r="L128" s="6"/>
      <c r="M128" s="32" t="e">
        <f>IF(D128='品目ﾃﾞｰﾀ'!$B$5,"枚",IF(D128='品目ﾃﾞｰﾀ'!$B$7,"枚",IF(D128="","","本")))</f>
        <v>#N/A</v>
      </c>
      <c r="N128" s="35" t="e">
        <f t="shared" si="2"/>
        <v>#N/A</v>
      </c>
      <c r="O128" s="36" t="e">
        <f t="shared" si="3"/>
        <v>#N/A</v>
      </c>
      <c r="P128" s="87"/>
      <c r="Q128" s="89"/>
    </row>
    <row r="129" spans="2:17" ht="13.5" hidden="1">
      <c r="B129" s="85">
        <v>118</v>
      </c>
      <c r="C129" s="7"/>
      <c r="D129" s="87" t="e">
        <f>VLOOKUP(C129,'品目ﾃﾞｰﾀ'!$A$2:$B$23,2)</f>
        <v>#N/A</v>
      </c>
      <c r="E129" s="13"/>
      <c r="F129" s="3"/>
      <c r="G129" s="3"/>
      <c r="H129" s="11"/>
      <c r="I129" s="3"/>
      <c r="J129" s="3"/>
      <c r="K129" s="3"/>
      <c r="L129" s="6"/>
      <c r="M129" s="32" t="e">
        <f>IF(D129='品目ﾃﾞｰﾀ'!$B$5,"枚",IF(D129='品目ﾃﾞｰﾀ'!$B$7,"枚",IF(D129="","","本")))</f>
        <v>#N/A</v>
      </c>
      <c r="N129" s="35" t="e">
        <f t="shared" si="2"/>
        <v>#N/A</v>
      </c>
      <c r="O129" s="36" t="e">
        <f t="shared" si="3"/>
        <v>#N/A</v>
      </c>
      <c r="P129" s="87"/>
      <c r="Q129" s="89"/>
    </row>
    <row r="130" spans="2:17" ht="13.5" hidden="1">
      <c r="B130" s="85">
        <v>119</v>
      </c>
      <c r="C130" s="7"/>
      <c r="D130" s="87" t="e">
        <f>VLOOKUP(C130,'品目ﾃﾞｰﾀ'!$A$2:$B$23,2)</f>
        <v>#N/A</v>
      </c>
      <c r="E130" s="13"/>
      <c r="F130" s="3"/>
      <c r="G130" s="3"/>
      <c r="H130" s="11"/>
      <c r="I130" s="3"/>
      <c r="J130" s="3"/>
      <c r="K130" s="3"/>
      <c r="L130" s="6"/>
      <c r="M130" s="32" t="e">
        <f>IF(D130='品目ﾃﾞｰﾀ'!$B$5,"枚",IF(D130='品目ﾃﾞｰﾀ'!$B$7,"枚",IF(D130="","","本")))</f>
        <v>#N/A</v>
      </c>
      <c r="N130" s="35" t="e">
        <f t="shared" si="2"/>
        <v>#N/A</v>
      </c>
      <c r="O130" s="36" t="e">
        <f t="shared" si="3"/>
        <v>#N/A</v>
      </c>
      <c r="P130" s="87"/>
      <c r="Q130" s="89"/>
    </row>
    <row r="131" spans="2:17" ht="13.5" hidden="1">
      <c r="B131" s="85">
        <v>120</v>
      </c>
      <c r="C131" s="7"/>
      <c r="D131" s="87" t="e">
        <f>VLOOKUP(C131,'品目ﾃﾞｰﾀ'!$A$2:$B$23,2)</f>
        <v>#N/A</v>
      </c>
      <c r="E131" s="13"/>
      <c r="F131" s="3"/>
      <c r="G131" s="3"/>
      <c r="H131" s="11"/>
      <c r="I131" s="3"/>
      <c r="J131" s="3"/>
      <c r="K131" s="3"/>
      <c r="L131" s="6"/>
      <c r="M131" s="32" t="e">
        <f>IF(D131='品目ﾃﾞｰﾀ'!$B$5,"枚",IF(D131='品目ﾃﾞｰﾀ'!$B$7,"枚",IF(D131="","","本")))</f>
        <v>#N/A</v>
      </c>
      <c r="N131" s="35" t="e">
        <f t="shared" si="2"/>
        <v>#N/A</v>
      </c>
      <c r="O131" s="36" t="e">
        <f t="shared" si="3"/>
        <v>#N/A</v>
      </c>
      <c r="P131" s="87"/>
      <c r="Q131" s="89"/>
    </row>
    <row r="132" spans="2:17" ht="13.5" hidden="1">
      <c r="B132" s="85">
        <v>121</v>
      </c>
      <c r="C132" s="7"/>
      <c r="D132" s="87" t="e">
        <f>VLOOKUP(C132,'品目ﾃﾞｰﾀ'!$A$2:$B$23,2)</f>
        <v>#N/A</v>
      </c>
      <c r="E132" s="13"/>
      <c r="F132" s="3"/>
      <c r="G132" s="3"/>
      <c r="H132" s="11"/>
      <c r="I132" s="3"/>
      <c r="J132" s="3"/>
      <c r="K132" s="3"/>
      <c r="L132" s="6"/>
      <c r="M132" s="32" t="e">
        <f>IF(D132='品目ﾃﾞｰﾀ'!$B$5,"枚",IF(D132='品目ﾃﾞｰﾀ'!$B$7,"枚",IF(D132="","","本")))</f>
        <v>#N/A</v>
      </c>
      <c r="N132" s="35" t="e">
        <f t="shared" si="2"/>
        <v>#N/A</v>
      </c>
      <c r="O132" s="36" t="e">
        <f t="shared" si="3"/>
        <v>#N/A</v>
      </c>
      <c r="P132" s="87"/>
      <c r="Q132" s="89"/>
    </row>
    <row r="133" spans="2:17" ht="13.5" hidden="1">
      <c r="B133" s="85">
        <v>122</v>
      </c>
      <c r="C133" s="7"/>
      <c r="D133" s="87" t="e">
        <f>VLOOKUP(C133,'品目ﾃﾞｰﾀ'!$A$2:$B$23,2)</f>
        <v>#N/A</v>
      </c>
      <c r="E133" s="13"/>
      <c r="F133" s="3"/>
      <c r="G133" s="3"/>
      <c r="H133" s="11"/>
      <c r="I133" s="3"/>
      <c r="J133" s="3"/>
      <c r="K133" s="3"/>
      <c r="L133" s="6"/>
      <c r="M133" s="32" t="e">
        <f>IF(D133='品目ﾃﾞｰﾀ'!$B$5,"枚",IF(D133='品目ﾃﾞｰﾀ'!$B$7,"枚",IF(D133="","","本")))</f>
        <v>#N/A</v>
      </c>
      <c r="N133" s="35" t="e">
        <f t="shared" si="2"/>
        <v>#N/A</v>
      </c>
      <c r="O133" s="36" t="e">
        <f t="shared" si="3"/>
        <v>#N/A</v>
      </c>
      <c r="P133" s="87"/>
      <c r="Q133" s="89"/>
    </row>
    <row r="134" spans="2:17" ht="13.5" hidden="1">
      <c r="B134" s="85">
        <v>123</v>
      </c>
      <c r="C134" s="7"/>
      <c r="D134" s="87" t="e">
        <f>VLOOKUP(C134,'品目ﾃﾞｰﾀ'!$A$2:$B$23,2)</f>
        <v>#N/A</v>
      </c>
      <c r="E134" s="13"/>
      <c r="F134" s="3"/>
      <c r="G134" s="3"/>
      <c r="H134" s="11"/>
      <c r="I134" s="3"/>
      <c r="J134" s="3"/>
      <c r="K134" s="3"/>
      <c r="L134" s="6"/>
      <c r="M134" s="32" t="e">
        <f>IF(D134='品目ﾃﾞｰﾀ'!$B$5,"枚",IF(D134='品目ﾃﾞｰﾀ'!$B$7,"枚",IF(D134="","","本")))</f>
        <v>#N/A</v>
      </c>
      <c r="N134" s="35" t="e">
        <f t="shared" si="2"/>
        <v>#N/A</v>
      </c>
      <c r="O134" s="36" t="e">
        <f t="shared" si="3"/>
        <v>#N/A</v>
      </c>
      <c r="P134" s="87"/>
      <c r="Q134" s="89"/>
    </row>
    <row r="135" spans="2:17" ht="13.5" hidden="1">
      <c r="B135" s="85">
        <v>124</v>
      </c>
      <c r="C135" s="7"/>
      <c r="D135" s="87" t="e">
        <f>VLOOKUP(C135,'品目ﾃﾞｰﾀ'!$A$2:$B$23,2)</f>
        <v>#N/A</v>
      </c>
      <c r="E135" s="13"/>
      <c r="F135" s="3"/>
      <c r="G135" s="3"/>
      <c r="H135" s="11"/>
      <c r="I135" s="3"/>
      <c r="J135" s="3"/>
      <c r="K135" s="3"/>
      <c r="L135" s="6"/>
      <c r="M135" s="32" t="e">
        <f>IF(D135='品目ﾃﾞｰﾀ'!$B$5,"枚",IF(D135='品目ﾃﾞｰﾀ'!$B$7,"枚",IF(D135="","","本")))</f>
        <v>#N/A</v>
      </c>
      <c r="N135" s="35" t="e">
        <f t="shared" si="2"/>
        <v>#N/A</v>
      </c>
      <c r="O135" s="36" t="e">
        <f t="shared" si="3"/>
        <v>#N/A</v>
      </c>
      <c r="P135" s="87"/>
      <c r="Q135" s="89"/>
    </row>
    <row r="136" spans="2:17" ht="13.5" hidden="1">
      <c r="B136" s="85">
        <v>125</v>
      </c>
      <c r="C136" s="7"/>
      <c r="D136" s="87" t="e">
        <f>VLOOKUP(C136,'品目ﾃﾞｰﾀ'!$A$2:$B$23,2)</f>
        <v>#N/A</v>
      </c>
      <c r="E136" s="13"/>
      <c r="F136" s="3"/>
      <c r="G136" s="3"/>
      <c r="H136" s="11"/>
      <c r="I136" s="3"/>
      <c r="J136" s="3"/>
      <c r="K136" s="3"/>
      <c r="L136" s="6"/>
      <c r="M136" s="32" t="e">
        <f>IF(D136='品目ﾃﾞｰﾀ'!$B$5,"枚",IF(D136='品目ﾃﾞｰﾀ'!$B$7,"枚",IF(D136="","","本")))</f>
        <v>#N/A</v>
      </c>
      <c r="N136" s="35" t="e">
        <f t="shared" si="2"/>
        <v>#N/A</v>
      </c>
      <c r="O136" s="36" t="e">
        <f t="shared" si="3"/>
        <v>#N/A</v>
      </c>
      <c r="P136" s="87"/>
      <c r="Q136" s="89"/>
    </row>
    <row r="137" spans="2:17" ht="13.5" hidden="1">
      <c r="B137" s="85">
        <v>126</v>
      </c>
      <c r="C137" s="7"/>
      <c r="D137" s="87" t="e">
        <f>VLOOKUP(C137,'品目ﾃﾞｰﾀ'!$A$2:$B$23,2)</f>
        <v>#N/A</v>
      </c>
      <c r="E137" s="13"/>
      <c r="F137" s="3"/>
      <c r="G137" s="3"/>
      <c r="H137" s="11"/>
      <c r="I137" s="3"/>
      <c r="J137" s="3"/>
      <c r="K137" s="3"/>
      <c r="L137" s="6"/>
      <c r="M137" s="32" t="e">
        <f>IF(D137='品目ﾃﾞｰﾀ'!$B$5,"枚",IF(D137='品目ﾃﾞｰﾀ'!$B$7,"枚",IF(D137="","","本")))</f>
        <v>#N/A</v>
      </c>
      <c r="N137" s="35" t="e">
        <f t="shared" si="2"/>
        <v>#N/A</v>
      </c>
      <c r="O137" s="36" t="e">
        <f t="shared" si="3"/>
        <v>#N/A</v>
      </c>
      <c r="P137" s="87"/>
      <c r="Q137" s="89"/>
    </row>
    <row r="138" spans="2:17" ht="13.5" hidden="1">
      <c r="B138" s="85">
        <v>127</v>
      </c>
      <c r="C138" s="7"/>
      <c r="D138" s="87" t="e">
        <f>VLOOKUP(C138,'品目ﾃﾞｰﾀ'!$A$2:$B$23,2)</f>
        <v>#N/A</v>
      </c>
      <c r="E138" s="13"/>
      <c r="F138" s="3"/>
      <c r="G138" s="3"/>
      <c r="H138" s="11"/>
      <c r="I138" s="3"/>
      <c r="J138" s="3"/>
      <c r="K138" s="3"/>
      <c r="L138" s="6"/>
      <c r="M138" s="32" t="e">
        <f>IF(D138='品目ﾃﾞｰﾀ'!$B$5,"枚",IF(D138='品目ﾃﾞｰﾀ'!$B$7,"枚",IF(D138="","","本")))</f>
        <v>#N/A</v>
      </c>
      <c r="N138" s="35" t="e">
        <f t="shared" si="2"/>
        <v>#N/A</v>
      </c>
      <c r="O138" s="36" t="e">
        <f t="shared" si="3"/>
        <v>#N/A</v>
      </c>
      <c r="P138" s="87"/>
      <c r="Q138" s="89"/>
    </row>
    <row r="139" spans="2:17" ht="13.5" hidden="1">
      <c r="B139" s="85">
        <v>128</v>
      </c>
      <c r="C139" s="7"/>
      <c r="D139" s="87" t="e">
        <f>VLOOKUP(C139,'品目ﾃﾞｰﾀ'!$A$2:$B$23,2)</f>
        <v>#N/A</v>
      </c>
      <c r="E139" s="13"/>
      <c r="F139" s="3"/>
      <c r="G139" s="3"/>
      <c r="H139" s="11"/>
      <c r="I139" s="3"/>
      <c r="J139" s="3"/>
      <c r="K139" s="3"/>
      <c r="L139" s="6"/>
      <c r="M139" s="32" t="e">
        <f>IF(D139='品目ﾃﾞｰﾀ'!$B$5,"枚",IF(D139='品目ﾃﾞｰﾀ'!$B$7,"枚",IF(D139="","","本")))</f>
        <v>#N/A</v>
      </c>
      <c r="N139" s="35" t="e">
        <f t="shared" si="2"/>
        <v>#N/A</v>
      </c>
      <c r="O139" s="36" t="e">
        <f t="shared" si="3"/>
        <v>#N/A</v>
      </c>
      <c r="P139" s="87"/>
      <c r="Q139" s="89"/>
    </row>
    <row r="140" spans="2:17" ht="13.5" hidden="1">
      <c r="B140" s="85">
        <v>129</v>
      </c>
      <c r="C140" s="7"/>
      <c r="D140" s="87" t="e">
        <f>VLOOKUP(C140,'品目ﾃﾞｰﾀ'!$A$2:$B$23,2)</f>
        <v>#N/A</v>
      </c>
      <c r="E140" s="13"/>
      <c r="F140" s="3"/>
      <c r="G140" s="3"/>
      <c r="H140" s="11"/>
      <c r="I140" s="3"/>
      <c r="J140" s="3"/>
      <c r="K140" s="3"/>
      <c r="L140" s="6"/>
      <c r="M140" s="32" t="e">
        <f>IF(D140='品目ﾃﾞｰﾀ'!$B$5,"枚",IF(D140='品目ﾃﾞｰﾀ'!$B$7,"枚",IF(D140="","","本")))</f>
        <v>#N/A</v>
      </c>
      <c r="N140" s="35" t="e">
        <f t="shared" si="2"/>
        <v>#N/A</v>
      </c>
      <c r="O140" s="36" t="e">
        <f t="shared" si="3"/>
        <v>#N/A</v>
      </c>
      <c r="P140" s="87"/>
      <c r="Q140" s="89"/>
    </row>
    <row r="141" spans="2:17" ht="13.5" hidden="1">
      <c r="B141" s="85">
        <v>130</v>
      </c>
      <c r="C141" s="7"/>
      <c r="D141" s="87" t="e">
        <f>VLOOKUP(C141,'品目ﾃﾞｰﾀ'!$A$2:$B$23,2)</f>
        <v>#N/A</v>
      </c>
      <c r="E141" s="13"/>
      <c r="F141" s="3"/>
      <c r="G141" s="3"/>
      <c r="H141" s="11"/>
      <c r="I141" s="3"/>
      <c r="J141" s="3"/>
      <c r="K141" s="3"/>
      <c r="L141" s="6"/>
      <c r="M141" s="32" t="e">
        <f>IF(D141='品目ﾃﾞｰﾀ'!$B$5,"枚",IF(D141='品目ﾃﾞｰﾀ'!$B$7,"枚",IF(D141="","","本")))</f>
        <v>#N/A</v>
      </c>
      <c r="N141" s="35" t="e">
        <f t="shared" si="2"/>
        <v>#N/A</v>
      </c>
      <c r="O141" s="36" t="e">
        <f t="shared" si="3"/>
        <v>#N/A</v>
      </c>
      <c r="P141" s="87"/>
      <c r="Q141" s="89"/>
    </row>
    <row r="142" spans="2:17" ht="13.5" hidden="1">
      <c r="B142" s="85">
        <v>131</v>
      </c>
      <c r="C142" s="7"/>
      <c r="D142" s="87" t="e">
        <f>VLOOKUP(C142,'品目ﾃﾞｰﾀ'!$A$2:$B$23,2)</f>
        <v>#N/A</v>
      </c>
      <c r="E142" s="13"/>
      <c r="F142" s="3"/>
      <c r="G142" s="3"/>
      <c r="H142" s="11"/>
      <c r="I142" s="3"/>
      <c r="J142" s="3"/>
      <c r="K142" s="3"/>
      <c r="L142" s="6"/>
      <c r="M142" s="32" t="e">
        <f>IF(D142='品目ﾃﾞｰﾀ'!$B$5,"枚",IF(D142='品目ﾃﾞｰﾀ'!$B$7,"枚",IF(D142="","","本")))</f>
        <v>#N/A</v>
      </c>
      <c r="N142" s="35" t="e">
        <f aca="true" t="shared" si="4" ref="N142:N205">IF(D142="Ⅳ 壁板（家具用原板含む）",ROUND(I142*K142/1000000,4)*L142,IF(D142="Ⅵ フローリング",ROUND(I142*K142/1000000,4)*L142,ROUND(I142*J142*K142/1000000000,4)*L142))</f>
        <v>#N/A</v>
      </c>
      <c r="O142" s="36" t="e">
        <f aca="true" t="shared" si="5" ref="O142:O205">IF(D142="Ⅳ 壁板（家具用原板含む）","㎡",IF(D142="Ⅵ フローリング","㎡",IF(D142="","","㎥")))</f>
        <v>#N/A</v>
      </c>
      <c r="P142" s="87"/>
      <c r="Q142" s="89"/>
    </row>
    <row r="143" spans="2:17" ht="13.5" hidden="1">
      <c r="B143" s="85">
        <v>132</v>
      </c>
      <c r="C143" s="7"/>
      <c r="D143" s="87" t="e">
        <f>VLOOKUP(C143,'品目ﾃﾞｰﾀ'!$A$2:$B$23,2)</f>
        <v>#N/A</v>
      </c>
      <c r="E143" s="13"/>
      <c r="F143" s="3"/>
      <c r="G143" s="3"/>
      <c r="H143" s="11"/>
      <c r="I143" s="3"/>
      <c r="J143" s="3"/>
      <c r="K143" s="3"/>
      <c r="L143" s="6"/>
      <c r="M143" s="32" t="e">
        <f>IF(D143='品目ﾃﾞｰﾀ'!$B$5,"枚",IF(D143='品目ﾃﾞｰﾀ'!$B$7,"枚",IF(D143="","","本")))</f>
        <v>#N/A</v>
      </c>
      <c r="N143" s="35" t="e">
        <f t="shared" si="4"/>
        <v>#N/A</v>
      </c>
      <c r="O143" s="36" t="e">
        <f t="shared" si="5"/>
        <v>#N/A</v>
      </c>
      <c r="P143" s="87"/>
      <c r="Q143" s="89"/>
    </row>
    <row r="144" spans="2:17" ht="13.5" hidden="1">
      <c r="B144" s="85">
        <v>133</v>
      </c>
      <c r="C144" s="7"/>
      <c r="D144" s="87" t="e">
        <f>VLOOKUP(C144,'品目ﾃﾞｰﾀ'!$A$2:$B$23,2)</f>
        <v>#N/A</v>
      </c>
      <c r="E144" s="13"/>
      <c r="F144" s="3"/>
      <c r="G144" s="3"/>
      <c r="H144" s="11"/>
      <c r="I144" s="3"/>
      <c r="J144" s="3"/>
      <c r="K144" s="3"/>
      <c r="L144" s="6"/>
      <c r="M144" s="32" t="e">
        <f>IF(D144='品目ﾃﾞｰﾀ'!$B$5,"枚",IF(D144='品目ﾃﾞｰﾀ'!$B$7,"枚",IF(D144="","","本")))</f>
        <v>#N/A</v>
      </c>
      <c r="N144" s="35" t="e">
        <f t="shared" si="4"/>
        <v>#N/A</v>
      </c>
      <c r="O144" s="36" t="e">
        <f t="shared" si="5"/>
        <v>#N/A</v>
      </c>
      <c r="P144" s="87"/>
      <c r="Q144" s="89"/>
    </row>
    <row r="145" spans="2:17" ht="13.5" hidden="1">
      <c r="B145" s="85">
        <v>134</v>
      </c>
      <c r="C145" s="7"/>
      <c r="D145" s="87" t="e">
        <f>VLOOKUP(C145,'品目ﾃﾞｰﾀ'!$A$2:$B$23,2)</f>
        <v>#N/A</v>
      </c>
      <c r="E145" s="13"/>
      <c r="F145" s="3"/>
      <c r="G145" s="3"/>
      <c r="H145" s="11"/>
      <c r="I145" s="3"/>
      <c r="J145" s="3"/>
      <c r="K145" s="3"/>
      <c r="L145" s="6"/>
      <c r="M145" s="32" t="e">
        <f>IF(D145='品目ﾃﾞｰﾀ'!$B$5,"枚",IF(D145='品目ﾃﾞｰﾀ'!$B$7,"枚",IF(D145="","","本")))</f>
        <v>#N/A</v>
      </c>
      <c r="N145" s="35" t="e">
        <f t="shared" si="4"/>
        <v>#N/A</v>
      </c>
      <c r="O145" s="36" t="e">
        <f t="shared" si="5"/>
        <v>#N/A</v>
      </c>
      <c r="P145" s="87"/>
      <c r="Q145" s="89"/>
    </row>
    <row r="146" spans="2:17" ht="13.5" hidden="1">
      <c r="B146" s="85">
        <v>135</v>
      </c>
      <c r="C146" s="7"/>
      <c r="D146" s="87" t="e">
        <f>VLOOKUP(C146,'品目ﾃﾞｰﾀ'!$A$2:$B$23,2)</f>
        <v>#N/A</v>
      </c>
      <c r="E146" s="13"/>
      <c r="F146" s="3"/>
      <c r="G146" s="3"/>
      <c r="H146" s="11"/>
      <c r="I146" s="3"/>
      <c r="J146" s="3"/>
      <c r="K146" s="3"/>
      <c r="L146" s="6"/>
      <c r="M146" s="32" t="e">
        <f>IF(D146='品目ﾃﾞｰﾀ'!$B$5,"枚",IF(D146='品目ﾃﾞｰﾀ'!$B$7,"枚",IF(D146="","","本")))</f>
        <v>#N/A</v>
      </c>
      <c r="N146" s="35" t="e">
        <f t="shared" si="4"/>
        <v>#N/A</v>
      </c>
      <c r="O146" s="36" t="e">
        <f t="shared" si="5"/>
        <v>#N/A</v>
      </c>
      <c r="P146" s="87"/>
      <c r="Q146" s="89"/>
    </row>
    <row r="147" spans="2:17" ht="13.5" hidden="1">
      <c r="B147" s="85">
        <v>136</v>
      </c>
      <c r="C147" s="7"/>
      <c r="D147" s="87" t="e">
        <f>VLOOKUP(C147,'品目ﾃﾞｰﾀ'!$A$2:$B$23,2)</f>
        <v>#N/A</v>
      </c>
      <c r="E147" s="13"/>
      <c r="F147" s="3"/>
      <c r="G147" s="3"/>
      <c r="H147" s="11"/>
      <c r="I147" s="3"/>
      <c r="J147" s="3"/>
      <c r="K147" s="3"/>
      <c r="L147" s="6"/>
      <c r="M147" s="32" t="e">
        <f>IF(D147='品目ﾃﾞｰﾀ'!$B$5,"枚",IF(D147='品目ﾃﾞｰﾀ'!$B$7,"枚",IF(D147="","","本")))</f>
        <v>#N/A</v>
      </c>
      <c r="N147" s="35" t="e">
        <f t="shared" si="4"/>
        <v>#N/A</v>
      </c>
      <c r="O147" s="36" t="e">
        <f t="shared" si="5"/>
        <v>#N/A</v>
      </c>
      <c r="P147" s="87"/>
      <c r="Q147" s="89"/>
    </row>
    <row r="148" spans="2:17" ht="13.5" hidden="1">
      <c r="B148" s="85">
        <v>137</v>
      </c>
      <c r="C148" s="7"/>
      <c r="D148" s="87" t="e">
        <f>VLOOKUP(C148,'品目ﾃﾞｰﾀ'!$A$2:$B$23,2)</f>
        <v>#N/A</v>
      </c>
      <c r="E148" s="13"/>
      <c r="F148" s="3"/>
      <c r="G148" s="3"/>
      <c r="H148" s="11"/>
      <c r="I148" s="3"/>
      <c r="J148" s="3"/>
      <c r="K148" s="3"/>
      <c r="L148" s="6"/>
      <c r="M148" s="32" t="e">
        <f>IF(D148='品目ﾃﾞｰﾀ'!$B$5,"枚",IF(D148='品目ﾃﾞｰﾀ'!$B$7,"枚",IF(D148="","","本")))</f>
        <v>#N/A</v>
      </c>
      <c r="N148" s="35" t="e">
        <f t="shared" si="4"/>
        <v>#N/A</v>
      </c>
      <c r="O148" s="36" t="e">
        <f t="shared" si="5"/>
        <v>#N/A</v>
      </c>
      <c r="P148" s="87"/>
      <c r="Q148" s="89"/>
    </row>
    <row r="149" spans="2:17" ht="13.5" hidden="1">
      <c r="B149" s="85">
        <v>138</v>
      </c>
      <c r="C149" s="7"/>
      <c r="D149" s="87" t="e">
        <f>VLOOKUP(C149,'品目ﾃﾞｰﾀ'!$A$2:$B$23,2)</f>
        <v>#N/A</v>
      </c>
      <c r="E149" s="13"/>
      <c r="F149" s="3"/>
      <c r="G149" s="3"/>
      <c r="H149" s="11"/>
      <c r="I149" s="3"/>
      <c r="J149" s="3"/>
      <c r="K149" s="3"/>
      <c r="L149" s="6"/>
      <c r="M149" s="32" t="e">
        <f>IF(D149='品目ﾃﾞｰﾀ'!$B$5,"枚",IF(D149='品目ﾃﾞｰﾀ'!$B$7,"枚",IF(D149="","","本")))</f>
        <v>#N/A</v>
      </c>
      <c r="N149" s="35" t="e">
        <f t="shared" si="4"/>
        <v>#N/A</v>
      </c>
      <c r="O149" s="36" t="e">
        <f t="shared" si="5"/>
        <v>#N/A</v>
      </c>
      <c r="P149" s="87"/>
      <c r="Q149" s="89"/>
    </row>
    <row r="150" spans="2:17" ht="13.5" hidden="1">
      <c r="B150" s="85">
        <v>139</v>
      </c>
      <c r="C150" s="7"/>
      <c r="D150" s="87" t="e">
        <f>VLOOKUP(C150,'品目ﾃﾞｰﾀ'!$A$2:$B$23,2)</f>
        <v>#N/A</v>
      </c>
      <c r="E150" s="13"/>
      <c r="F150" s="3"/>
      <c r="G150" s="3"/>
      <c r="H150" s="11"/>
      <c r="I150" s="3"/>
      <c r="J150" s="3"/>
      <c r="K150" s="3"/>
      <c r="L150" s="6"/>
      <c r="M150" s="32" t="e">
        <f>IF(D150='品目ﾃﾞｰﾀ'!$B$5,"枚",IF(D150='品目ﾃﾞｰﾀ'!$B$7,"枚",IF(D150="","","本")))</f>
        <v>#N/A</v>
      </c>
      <c r="N150" s="35" t="e">
        <f t="shared" si="4"/>
        <v>#N/A</v>
      </c>
      <c r="O150" s="36" t="e">
        <f t="shared" si="5"/>
        <v>#N/A</v>
      </c>
      <c r="P150" s="87"/>
      <c r="Q150" s="89"/>
    </row>
    <row r="151" spans="2:17" ht="13.5" hidden="1">
      <c r="B151" s="85">
        <v>140</v>
      </c>
      <c r="C151" s="7"/>
      <c r="D151" s="87" t="e">
        <f>VLOOKUP(C151,'品目ﾃﾞｰﾀ'!$A$2:$B$23,2)</f>
        <v>#N/A</v>
      </c>
      <c r="E151" s="13"/>
      <c r="F151" s="3"/>
      <c r="G151" s="3"/>
      <c r="H151" s="11"/>
      <c r="I151" s="3"/>
      <c r="J151" s="3"/>
      <c r="K151" s="3"/>
      <c r="L151" s="6"/>
      <c r="M151" s="32" t="e">
        <f>IF(D151='品目ﾃﾞｰﾀ'!$B$5,"枚",IF(D151='品目ﾃﾞｰﾀ'!$B$7,"枚",IF(D151="","","本")))</f>
        <v>#N/A</v>
      </c>
      <c r="N151" s="35" t="e">
        <f t="shared" si="4"/>
        <v>#N/A</v>
      </c>
      <c r="O151" s="36" t="e">
        <f t="shared" si="5"/>
        <v>#N/A</v>
      </c>
      <c r="P151" s="87"/>
      <c r="Q151" s="89"/>
    </row>
    <row r="152" spans="2:17" ht="13.5" hidden="1">
      <c r="B152" s="85">
        <v>141</v>
      </c>
      <c r="C152" s="7"/>
      <c r="D152" s="87" t="e">
        <f>VLOOKUP(C152,'品目ﾃﾞｰﾀ'!$A$2:$B$23,2)</f>
        <v>#N/A</v>
      </c>
      <c r="E152" s="13"/>
      <c r="F152" s="3"/>
      <c r="G152" s="3"/>
      <c r="H152" s="11"/>
      <c r="I152" s="3"/>
      <c r="J152" s="3"/>
      <c r="K152" s="3"/>
      <c r="L152" s="6"/>
      <c r="M152" s="32" t="e">
        <f>IF(D152='品目ﾃﾞｰﾀ'!$B$5,"枚",IF(D152='品目ﾃﾞｰﾀ'!$B$7,"枚",IF(D152="","","本")))</f>
        <v>#N/A</v>
      </c>
      <c r="N152" s="35" t="e">
        <f t="shared" si="4"/>
        <v>#N/A</v>
      </c>
      <c r="O152" s="36" t="e">
        <f t="shared" si="5"/>
        <v>#N/A</v>
      </c>
      <c r="P152" s="87"/>
      <c r="Q152" s="89"/>
    </row>
    <row r="153" spans="2:17" ht="13.5" hidden="1">
      <c r="B153" s="85">
        <v>142</v>
      </c>
      <c r="C153" s="7"/>
      <c r="D153" s="87" t="e">
        <f>VLOOKUP(C153,'品目ﾃﾞｰﾀ'!$A$2:$B$23,2)</f>
        <v>#N/A</v>
      </c>
      <c r="E153" s="13"/>
      <c r="F153" s="3"/>
      <c r="G153" s="3"/>
      <c r="H153" s="11"/>
      <c r="I153" s="3"/>
      <c r="J153" s="3"/>
      <c r="K153" s="3"/>
      <c r="L153" s="6"/>
      <c r="M153" s="32" t="e">
        <f>IF(D153='品目ﾃﾞｰﾀ'!$B$5,"枚",IF(D153='品目ﾃﾞｰﾀ'!$B$7,"枚",IF(D153="","","本")))</f>
        <v>#N/A</v>
      </c>
      <c r="N153" s="35" t="e">
        <f t="shared" si="4"/>
        <v>#N/A</v>
      </c>
      <c r="O153" s="36" t="e">
        <f t="shared" si="5"/>
        <v>#N/A</v>
      </c>
      <c r="P153" s="87"/>
      <c r="Q153" s="89"/>
    </row>
    <row r="154" spans="2:17" ht="13.5" hidden="1">
      <c r="B154" s="85">
        <v>143</v>
      </c>
      <c r="C154" s="7"/>
      <c r="D154" s="87" t="e">
        <f>VLOOKUP(C154,'品目ﾃﾞｰﾀ'!$A$2:$B$23,2)</f>
        <v>#N/A</v>
      </c>
      <c r="E154" s="13"/>
      <c r="F154" s="3"/>
      <c r="G154" s="3"/>
      <c r="H154" s="11"/>
      <c r="I154" s="3"/>
      <c r="J154" s="3"/>
      <c r="K154" s="3"/>
      <c r="L154" s="6"/>
      <c r="M154" s="32" t="e">
        <f>IF(D154='品目ﾃﾞｰﾀ'!$B$5,"枚",IF(D154='品目ﾃﾞｰﾀ'!$B$7,"枚",IF(D154="","","本")))</f>
        <v>#N/A</v>
      </c>
      <c r="N154" s="35" t="e">
        <f t="shared" si="4"/>
        <v>#N/A</v>
      </c>
      <c r="O154" s="36" t="e">
        <f t="shared" si="5"/>
        <v>#N/A</v>
      </c>
      <c r="P154" s="87"/>
      <c r="Q154" s="89"/>
    </row>
    <row r="155" spans="2:17" ht="13.5" hidden="1">
      <c r="B155" s="85">
        <v>144</v>
      </c>
      <c r="C155" s="7"/>
      <c r="D155" s="87" t="e">
        <f>VLOOKUP(C155,'品目ﾃﾞｰﾀ'!$A$2:$B$23,2)</f>
        <v>#N/A</v>
      </c>
      <c r="E155" s="13"/>
      <c r="F155" s="3"/>
      <c r="G155" s="3"/>
      <c r="H155" s="11"/>
      <c r="I155" s="3"/>
      <c r="J155" s="3"/>
      <c r="K155" s="3"/>
      <c r="L155" s="6"/>
      <c r="M155" s="32" t="e">
        <f>IF(D155='品目ﾃﾞｰﾀ'!$B$5,"枚",IF(D155='品目ﾃﾞｰﾀ'!$B$7,"枚",IF(D155="","","本")))</f>
        <v>#N/A</v>
      </c>
      <c r="N155" s="35" t="e">
        <f t="shared" si="4"/>
        <v>#N/A</v>
      </c>
      <c r="O155" s="36" t="e">
        <f t="shared" si="5"/>
        <v>#N/A</v>
      </c>
      <c r="P155" s="87"/>
      <c r="Q155" s="89"/>
    </row>
    <row r="156" spans="2:17" ht="13.5" hidden="1">
      <c r="B156" s="85">
        <v>145</v>
      </c>
      <c r="C156" s="7"/>
      <c r="D156" s="87" t="e">
        <f>VLOOKUP(C156,'品目ﾃﾞｰﾀ'!$A$2:$B$23,2)</f>
        <v>#N/A</v>
      </c>
      <c r="E156" s="13"/>
      <c r="F156" s="3"/>
      <c r="G156" s="3"/>
      <c r="H156" s="11"/>
      <c r="I156" s="3"/>
      <c r="J156" s="3"/>
      <c r="K156" s="3"/>
      <c r="L156" s="6"/>
      <c r="M156" s="32" t="e">
        <f>IF(D156='品目ﾃﾞｰﾀ'!$B$5,"枚",IF(D156='品目ﾃﾞｰﾀ'!$B$7,"枚",IF(D156="","","本")))</f>
        <v>#N/A</v>
      </c>
      <c r="N156" s="35" t="e">
        <f t="shared" si="4"/>
        <v>#N/A</v>
      </c>
      <c r="O156" s="36" t="e">
        <f t="shared" si="5"/>
        <v>#N/A</v>
      </c>
      <c r="P156" s="87"/>
      <c r="Q156" s="89"/>
    </row>
    <row r="157" spans="2:17" ht="13.5" hidden="1">
      <c r="B157" s="85">
        <v>146</v>
      </c>
      <c r="C157" s="7"/>
      <c r="D157" s="87" t="e">
        <f>VLOOKUP(C157,'品目ﾃﾞｰﾀ'!$A$2:$B$23,2)</f>
        <v>#N/A</v>
      </c>
      <c r="E157" s="13"/>
      <c r="F157" s="3"/>
      <c r="G157" s="3"/>
      <c r="H157" s="11"/>
      <c r="I157" s="3"/>
      <c r="J157" s="3"/>
      <c r="K157" s="3"/>
      <c r="L157" s="6"/>
      <c r="M157" s="32" t="e">
        <f>IF(D157='品目ﾃﾞｰﾀ'!$B$5,"枚",IF(D157='品目ﾃﾞｰﾀ'!$B$7,"枚",IF(D157="","","本")))</f>
        <v>#N/A</v>
      </c>
      <c r="N157" s="35" t="e">
        <f t="shared" si="4"/>
        <v>#N/A</v>
      </c>
      <c r="O157" s="36" t="e">
        <f t="shared" si="5"/>
        <v>#N/A</v>
      </c>
      <c r="P157" s="87"/>
      <c r="Q157" s="89"/>
    </row>
    <row r="158" spans="2:17" ht="13.5" hidden="1">
      <c r="B158" s="85">
        <v>147</v>
      </c>
      <c r="C158" s="7"/>
      <c r="D158" s="87" t="e">
        <f>VLOOKUP(C158,'品目ﾃﾞｰﾀ'!$A$2:$B$23,2)</f>
        <v>#N/A</v>
      </c>
      <c r="E158" s="13"/>
      <c r="F158" s="3"/>
      <c r="G158" s="3"/>
      <c r="H158" s="11"/>
      <c r="I158" s="3"/>
      <c r="J158" s="3"/>
      <c r="K158" s="3"/>
      <c r="L158" s="6"/>
      <c r="M158" s="32" t="e">
        <f>IF(D158='品目ﾃﾞｰﾀ'!$B$5,"枚",IF(D158='品目ﾃﾞｰﾀ'!$B$7,"枚",IF(D158="","","本")))</f>
        <v>#N/A</v>
      </c>
      <c r="N158" s="35" t="e">
        <f t="shared" si="4"/>
        <v>#N/A</v>
      </c>
      <c r="O158" s="36" t="e">
        <f t="shared" si="5"/>
        <v>#N/A</v>
      </c>
      <c r="P158" s="87"/>
      <c r="Q158" s="89"/>
    </row>
    <row r="159" spans="2:17" ht="13.5" hidden="1">
      <c r="B159" s="85">
        <v>148</v>
      </c>
      <c r="C159" s="7"/>
      <c r="D159" s="87" t="e">
        <f>VLOOKUP(C159,'品目ﾃﾞｰﾀ'!$A$2:$B$23,2)</f>
        <v>#N/A</v>
      </c>
      <c r="E159" s="13"/>
      <c r="F159" s="3"/>
      <c r="G159" s="3"/>
      <c r="H159" s="11"/>
      <c r="I159" s="3"/>
      <c r="J159" s="3"/>
      <c r="K159" s="3"/>
      <c r="L159" s="6"/>
      <c r="M159" s="32" t="e">
        <f>IF(D159='品目ﾃﾞｰﾀ'!$B$5,"枚",IF(D159='品目ﾃﾞｰﾀ'!$B$7,"枚",IF(D159="","","本")))</f>
        <v>#N/A</v>
      </c>
      <c r="N159" s="35" t="e">
        <f t="shared" si="4"/>
        <v>#N/A</v>
      </c>
      <c r="O159" s="36" t="e">
        <f t="shared" si="5"/>
        <v>#N/A</v>
      </c>
      <c r="P159" s="87"/>
      <c r="Q159" s="89"/>
    </row>
    <row r="160" spans="2:17" ht="13.5" hidden="1">
      <c r="B160" s="85">
        <v>149</v>
      </c>
      <c r="C160" s="7"/>
      <c r="D160" s="87" t="e">
        <f>VLOOKUP(C160,'品目ﾃﾞｰﾀ'!$A$2:$B$23,2)</f>
        <v>#N/A</v>
      </c>
      <c r="E160" s="13"/>
      <c r="F160" s="3"/>
      <c r="G160" s="3"/>
      <c r="H160" s="11"/>
      <c r="I160" s="3"/>
      <c r="J160" s="3"/>
      <c r="K160" s="3"/>
      <c r="L160" s="6"/>
      <c r="M160" s="32" t="e">
        <f>IF(D160='品目ﾃﾞｰﾀ'!$B$5,"枚",IF(D160='品目ﾃﾞｰﾀ'!$B$7,"枚",IF(D160="","","本")))</f>
        <v>#N/A</v>
      </c>
      <c r="N160" s="35" t="e">
        <f t="shared" si="4"/>
        <v>#N/A</v>
      </c>
      <c r="O160" s="36" t="e">
        <f t="shared" si="5"/>
        <v>#N/A</v>
      </c>
      <c r="P160" s="87"/>
      <c r="Q160" s="89"/>
    </row>
    <row r="161" spans="2:17" ht="13.5" hidden="1">
      <c r="B161" s="85">
        <v>150</v>
      </c>
      <c r="C161" s="7"/>
      <c r="D161" s="87" t="e">
        <f>VLOOKUP(C161,'品目ﾃﾞｰﾀ'!$A$2:$B$23,2)</f>
        <v>#N/A</v>
      </c>
      <c r="E161" s="13"/>
      <c r="F161" s="3"/>
      <c r="G161" s="3"/>
      <c r="H161" s="11"/>
      <c r="I161" s="3"/>
      <c r="J161" s="3"/>
      <c r="K161" s="3"/>
      <c r="L161" s="6"/>
      <c r="M161" s="32" t="e">
        <f>IF(D161='品目ﾃﾞｰﾀ'!$B$5,"枚",IF(D161='品目ﾃﾞｰﾀ'!$B$7,"枚",IF(D161="","","本")))</f>
        <v>#N/A</v>
      </c>
      <c r="N161" s="35" t="e">
        <f t="shared" si="4"/>
        <v>#N/A</v>
      </c>
      <c r="O161" s="36" t="e">
        <f t="shared" si="5"/>
        <v>#N/A</v>
      </c>
      <c r="P161" s="87"/>
      <c r="Q161" s="89"/>
    </row>
    <row r="162" spans="2:17" ht="13.5" hidden="1">
      <c r="B162" s="85">
        <v>151</v>
      </c>
      <c r="C162" s="7"/>
      <c r="D162" s="87" t="e">
        <f>VLOOKUP(C162,'品目ﾃﾞｰﾀ'!$A$2:$B$23,2)</f>
        <v>#N/A</v>
      </c>
      <c r="E162" s="13"/>
      <c r="F162" s="3"/>
      <c r="G162" s="3"/>
      <c r="H162" s="11"/>
      <c r="I162" s="3"/>
      <c r="J162" s="3"/>
      <c r="K162" s="3"/>
      <c r="L162" s="6"/>
      <c r="M162" s="32" t="e">
        <f>IF(D162='品目ﾃﾞｰﾀ'!$B$5,"枚",IF(D162='品目ﾃﾞｰﾀ'!$B$7,"枚",IF(D162="","","本")))</f>
        <v>#N/A</v>
      </c>
      <c r="N162" s="35" t="e">
        <f t="shared" si="4"/>
        <v>#N/A</v>
      </c>
      <c r="O162" s="36" t="e">
        <f t="shared" si="5"/>
        <v>#N/A</v>
      </c>
      <c r="P162" s="87"/>
      <c r="Q162" s="89"/>
    </row>
    <row r="163" spans="2:17" ht="13.5" hidden="1">
      <c r="B163" s="85">
        <v>152</v>
      </c>
      <c r="C163" s="7"/>
      <c r="D163" s="87" t="e">
        <f>VLOOKUP(C163,'品目ﾃﾞｰﾀ'!$A$2:$B$23,2)</f>
        <v>#N/A</v>
      </c>
      <c r="E163" s="13"/>
      <c r="F163" s="3"/>
      <c r="G163" s="3"/>
      <c r="H163" s="11"/>
      <c r="I163" s="3"/>
      <c r="J163" s="3"/>
      <c r="K163" s="3"/>
      <c r="L163" s="6"/>
      <c r="M163" s="32" t="e">
        <f>IF(D163='品目ﾃﾞｰﾀ'!$B$5,"枚",IF(D163='品目ﾃﾞｰﾀ'!$B$7,"枚",IF(D163="","","本")))</f>
        <v>#N/A</v>
      </c>
      <c r="N163" s="35" t="e">
        <f t="shared" si="4"/>
        <v>#N/A</v>
      </c>
      <c r="O163" s="36" t="e">
        <f t="shared" si="5"/>
        <v>#N/A</v>
      </c>
      <c r="P163" s="87"/>
      <c r="Q163" s="89"/>
    </row>
    <row r="164" spans="2:17" ht="13.5" hidden="1">
      <c r="B164" s="85">
        <v>153</v>
      </c>
      <c r="C164" s="7"/>
      <c r="D164" s="87" t="e">
        <f>VLOOKUP(C164,'品目ﾃﾞｰﾀ'!$A$2:$B$23,2)</f>
        <v>#N/A</v>
      </c>
      <c r="E164" s="13"/>
      <c r="F164" s="3"/>
      <c r="G164" s="3"/>
      <c r="H164" s="11"/>
      <c r="I164" s="3"/>
      <c r="J164" s="3"/>
      <c r="K164" s="3"/>
      <c r="L164" s="6"/>
      <c r="M164" s="32" t="e">
        <f>IF(D164='品目ﾃﾞｰﾀ'!$B$5,"枚",IF(D164='品目ﾃﾞｰﾀ'!$B$7,"枚",IF(D164="","","本")))</f>
        <v>#N/A</v>
      </c>
      <c r="N164" s="35" t="e">
        <f t="shared" si="4"/>
        <v>#N/A</v>
      </c>
      <c r="O164" s="36" t="e">
        <f t="shared" si="5"/>
        <v>#N/A</v>
      </c>
      <c r="P164" s="87"/>
      <c r="Q164" s="89"/>
    </row>
    <row r="165" spans="2:17" ht="13.5" hidden="1">
      <c r="B165" s="85">
        <v>154</v>
      </c>
      <c r="C165" s="7"/>
      <c r="D165" s="87" t="e">
        <f>VLOOKUP(C165,'品目ﾃﾞｰﾀ'!$A$2:$B$23,2)</f>
        <v>#N/A</v>
      </c>
      <c r="E165" s="13"/>
      <c r="F165" s="3"/>
      <c r="G165" s="3"/>
      <c r="H165" s="11"/>
      <c r="I165" s="3"/>
      <c r="J165" s="3"/>
      <c r="K165" s="3"/>
      <c r="L165" s="6"/>
      <c r="M165" s="32" t="e">
        <f>IF(D165='品目ﾃﾞｰﾀ'!$B$5,"枚",IF(D165='品目ﾃﾞｰﾀ'!$B$7,"枚",IF(D165="","","本")))</f>
        <v>#N/A</v>
      </c>
      <c r="N165" s="35" t="e">
        <f t="shared" si="4"/>
        <v>#N/A</v>
      </c>
      <c r="O165" s="36" t="e">
        <f t="shared" si="5"/>
        <v>#N/A</v>
      </c>
      <c r="P165" s="87"/>
      <c r="Q165" s="89"/>
    </row>
    <row r="166" spans="2:17" ht="13.5" hidden="1">
      <c r="B166" s="85">
        <v>155</v>
      </c>
      <c r="C166" s="7"/>
      <c r="D166" s="87" t="e">
        <f>VLOOKUP(C166,'品目ﾃﾞｰﾀ'!$A$2:$B$23,2)</f>
        <v>#N/A</v>
      </c>
      <c r="E166" s="13"/>
      <c r="F166" s="3"/>
      <c r="G166" s="3"/>
      <c r="H166" s="11"/>
      <c r="I166" s="3"/>
      <c r="J166" s="3"/>
      <c r="K166" s="3"/>
      <c r="L166" s="6"/>
      <c r="M166" s="32" t="e">
        <f>IF(D166='品目ﾃﾞｰﾀ'!$B$5,"枚",IF(D166='品目ﾃﾞｰﾀ'!$B$7,"枚",IF(D166="","","本")))</f>
        <v>#N/A</v>
      </c>
      <c r="N166" s="35" t="e">
        <f t="shared" si="4"/>
        <v>#N/A</v>
      </c>
      <c r="O166" s="36" t="e">
        <f t="shared" si="5"/>
        <v>#N/A</v>
      </c>
      <c r="P166" s="87"/>
      <c r="Q166" s="89"/>
    </row>
    <row r="167" spans="2:17" ht="13.5" hidden="1">
      <c r="B167" s="85">
        <v>156</v>
      </c>
      <c r="C167" s="7"/>
      <c r="D167" s="87" t="e">
        <f>VLOOKUP(C167,'品目ﾃﾞｰﾀ'!$A$2:$B$23,2)</f>
        <v>#N/A</v>
      </c>
      <c r="E167" s="13"/>
      <c r="F167" s="3"/>
      <c r="G167" s="3"/>
      <c r="H167" s="11"/>
      <c r="I167" s="3"/>
      <c r="J167" s="3"/>
      <c r="K167" s="3"/>
      <c r="L167" s="6"/>
      <c r="M167" s="32" t="e">
        <f>IF(D167='品目ﾃﾞｰﾀ'!$B$5,"枚",IF(D167='品目ﾃﾞｰﾀ'!$B$7,"枚",IF(D167="","","本")))</f>
        <v>#N/A</v>
      </c>
      <c r="N167" s="35" t="e">
        <f t="shared" si="4"/>
        <v>#N/A</v>
      </c>
      <c r="O167" s="36" t="e">
        <f t="shared" si="5"/>
        <v>#N/A</v>
      </c>
      <c r="P167" s="87"/>
      <c r="Q167" s="89"/>
    </row>
    <row r="168" spans="2:17" ht="13.5" hidden="1">
      <c r="B168" s="85">
        <v>157</v>
      </c>
      <c r="C168" s="7"/>
      <c r="D168" s="87" t="e">
        <f>VLOOKUP(C168,'品目ﾃﾞｰﾀ'!$A$2:$B$23,2)</f>
        <v>#N/A</v>
      </c>
      <c r="E168" s="13"/>
      <c r="F168" s="3"/>
      <c r="G168" s="3"/>
      <c r="H168" s="11"/>
      <c r="I168" s="3"/>
      <c r="J168" s="3"/>
      <c r="K168" s="3"/>
      <c r="L168" s="6"/>
      <c r="M168" s="32" t="e">
        <f>IF(D168='品目ﾃﾞｰﾀ'!$B$5,"枚",IF(D168='品目ﾃﾞｰﾀ'!$B$7,"枚",IF(D168="","","本")))</f>
        <v>#N/A</v>
      </c>
      <c r="N168" s="35" t="e">
        <f t="shared" si="4"/>
        <v>#N/A</v>
      </c>
      <c r="O168" s="36" t="e">
        <f t="shared" si="5"/>
        <v>#N/A</v>
      </c>
      <c r="P168" s="87"/>
      <c r="Q168" s="89"/>
    </row>
    <row r="169" spans="2:17" ht="13.5" hidden="1">
      <c r="B169" s="85">
        <v>158</v>
      </c>
      <c r="C169" s="7"/>
      <c r="D169" s="87" t="e">
        <f>VLOOKUP(C169,'品目ﾃﾞｰﾀ'!$A$2:$B$23,2)</f>
        <v>#N/A</v>
      </c>
      <c r="E169" s="13"/>
      <c r="F169" s="3"/>
      <c r="G169" s="3"/>
      <c r="H169" s="11"/>
      <c r="I169" s="3"/>
      <c r="J169" s="3"/>
      <c r="K169" s="3"/>
      <c r="L169" s="6"/>
      <c r="M169" s="32" t="e">
        <f>IF(D169='品目ﾃﾞｰﾀ'!$B$5,"枚",IF(D169='品目ﾃﾞｰﾀ'!$B$7,"枚",IF(D169="","","本")))</f>
        <v>#N/A</v>
      </c>
      <c r="N169" s="35" t="e">
        <f t="shared" si="4"/>
        <v>#N/A</v>
      </c>
      <c r="O169" s="36" t="e">
        <f t="shared" si="5"/>
        <v>#N/A</v>
      </c>
      <c r="P169" s="87"/>
      <c r="Q169" s="89"/>
    </row>
    <row r="170" spans="2:17" ht="13.5" hidden="1">
      <c r="B170" s="85">
        <v>159</v>
      </c>
      <c r="C170" s="7"/>
      <c r="D170" s="87" t="e">
        <f>VLOOKUP(C170,'品目ﾃﾞｰﾀ'!$A$2:$B$23,2)</f>
        <v>#N/A</v>
      </c>
      <c r="E170" s="13"/>
      <c r="F170" s="3"/>
      <c r="G170" s="3"/>
      <c r="H170" s="11"/>
      <c r="I170" s="3"/>
      <c r="J170" s="3"/>
      <c r="K170" s="3"/>
      <c r="L170" s="6"/>
      <c r="M170" s="32" t="e">
        <f>IF(D170='品目ﾃﾞｰﾀ'!$B$5,"枚",IF(D170='品目ﾃﾞｰﾀ'!$B$7,"枚",IF(D170="","","本")))</f>
        <v>#N/A</v>
      </c>
      <c r="N170" s="35" t="e">
        <f t="shared" si="4"/>
        <v>#N/A</v>
      </c>
      <c r="O170" s="36" t="e">
        <f t="shared" si="5"/>
        <v>#N/A</v>
      </c>
      <c r="P170" s="87"/>
      <c r="Q170" s="89"/>
    </row>
    <row r="171" spans="2:17" ht="13.5" hidden="1">
      <c r="B171" s="85">
        <v>160</v>
      </c>
      <c r="C171" s="7"/>
      <c r="D171" s="87" t="e">
        <f>VLOOKUP(C171,'品目ﾃﾞｰﾀ'!$A$2:$B$23,2)</f>
        <v>#N/A</v>
      </c>
      <c r="E171" s="13"/>
      <c r="F171" s="3"/>
      <c r="G171" s="3"/>
      <c r="H171" s="11"/>
      <c r="I171" s="3"/>
      <c r="J171" s="3"/>
      <c r="K171" s="3"/>
      <c r="L171" s="6"/>
      <c r="M171" s="32" t="e">
        <f>IF(D171='品目ﾃﾞｰﾀ'!$B$5,"枚",IF(D171='品目ﾃﾞｰﾀ'!$B$7,"枚",IF(D171="","","本")))</f>
        <v>#N/A</v>
      </c>
      <c r="N171" s="35" t="e">
        <f t="shared" si="4"/>
        <v>#N/A</v>
      </c>
      <c r="O171" s="36" t="e">
        <f t="shared" si="5"/>
        <v>#N/A</v>
      </c>
      <c r="P171" s="87"/>
      <c r="Q171" s="89"/>
    </row>
    <row r="172" spans="2:17" ht="13.5" hidden="1">
      <c r="B172" s="85">
        <v>161</v>
      </c>
      <c r="C172" s="7"/>
      <c r="D172" s="87" t="e">
        <f>VLOOKUP(C172,'品目ﾃﾞｰﾀ'!$A$2:$B$23,2)</f>
        <v>#N/A</v>
      </c>
      <c r="E172" s="13"/>
      <c r="F172" s="3"/>
      <c r="G172" s="3"/>
      <c r="H172" s="11"/>
      <c r="I172" s="3"/>
      <c r="J172" s="3"/>
      <c r="K172" s="3"/>
      <c r="L172" s="6"/>
      <c r="M172" s="32" t="e">
        <f>IF(D172='品目ﾃﾞｰﾀ'!$B$5,"枚",IF(D172='品目ﾃﾞｰﾀ'!$B$7,"枚",IF(D172="","","本")))</f>
        <v>#N/A</v>
      </c>
      <c r="N172" s="35" t="e">
        <f t="shared" si="4"/>
        <v>#N/A</v>
      </c>
      <c r="O172" s="36" t="e">
        <f t="shared" si="5"/>
        <v>#N/A</v>
      </c>
      <c r="P172" s="87"/>
      <c r="Q172" s="89"/>
    </row>
    <row r="173" spans="2:17" ht="13.5" hidden="1">
      <c r="B173" s="85">
        <v>162</v>
      </c>
      <c r="C173" s="7"/>
      <c r="D173" s="87" t="e">
        <f>VLOOKUP(C173,'品目ﾃﾞｰﾀ'!$A$2:$B$23,2)</f>
        <v>#N/A</v>
      </c>
      <c r="E173" s="13"/>
      <c r="F173" s="3"/>
      <c r="G173" s="3"/>
      <c r="H173" s="11"/>
      <c r="I173" s="3"/>
      <c r="J173" s="3"/>
      <c r="K173" s="3"/>
      <c r="L173" s="6"/>
      <c r="M173" s="32" t="e">
        <f>IF(D173='品目ﾃﾞｰﾀ'!$B$5,"枚",IF(D173='品目ﾃﾞｰﾀ'!$B$7,"枚",IF(D173="","","本")))</f>
        <v>#N/A</v>
      </c>
      <c r="N173" s="35" t="e">
        <f t="shared" si="4"/>
        <v>#N/A</v>
      </c>
      <c r="O173" s="36" t="e">
        <f t="shared" si="5"/>
        <v>#N/A</v>
      </c>
      <c r="P173" s="87"/>
      <c r="Q173" s="89"/>
    </row>
    <row r="174" spans="2:17" ht="13.5" hidden="1">
      <c r="B174" s="85">
        <v>163</v>
      </c>
      <c r="C174" s="7"/>
      <c r="D174" s="87" t="e">
        <f>VLOOKUP(C174,'品目ﾃﾞｰﾀ'!$A$2:$B$23,2)</f>
        <v>#N/A</v>
      </c>
      <c r="E174" s="13"/>
      <c r="F174" s="3"/>
      <c r="G174" s="3"/>
      <c r="H174" s="3"/>
      <c r="I174" s="3"/>
      <c r="J174" s="3"/>
      <c r="K174" s="3"/>
      <c r="L174" s="6"/>
      <c r="M174" s="32" t="e">
        <f>IF(D174='品目ﾃﾞｰﾀ'!$B$5,"枚",IF(D174='品目ﾃﾞｰﾀ'!$B$7,"枚",IF(D174="","","本")))</f>
        <v>#N/A</v>
      </c>
      <c r="N174" s="35" t="e">
        <f t="shared" si="4"/>
        <v>#N/A</v>
      </c>
      <c r="O174" s="36" t="e">
        <f t="shared" si="5"/>
        <v>#N/A</v>
      </c>
      <c r="P174" s="87"/>
      <c r="Q174" s="89"/>
    </row>
    <row r="175" spans="2:17" ht="13.5" hidden="1">
      <c r="B175" s="85">
        <v>164</v>
      </c>
      <c r="C175" s="7"/>
      <c r="D175" s="87" t="e">
        <f>VLOOKUP(C175,'品目ﾃﾞｰﾀ'!$A$2:$B$23,2)</f>
        <v>#N/A</v>
      </c>
      <c r="E175" s="15"/>
      <c r="F175" s="3"/>
      <c r="G175" s="3"/>
      <c r="H175" s="3"/>
      <c r="I175" s="3"/>
      <c r="J175" s="3"/>
      <c r="K175" s="3"/>
      <c r="L175" s="6"/>
      <c r="M175" s="32" t="e">
        <f>IF(D175='品目ﾃﾞｰﾀ'!$B$5,"枚",IF(D175='品目ﾃﾞｰﾀ'!$B$7,"枚",IF(D175="","","本")))</f>
        <v>#N/A</v>
      </c>
      <c r="N175" s="35" t="e">
        <f t="shared" si="4"/>
        <v>#N/A</v>
      </c>
      <c r="O175" s="36" t="e">
        <f t="shared" si="5"/>
        <v>#N/A</v>
      </c>
      <c r="P175" s="87"/>
      <c r="Q175" s="89"/>
    </row>
    <row r="176" spans="2:17" ht="13.5" hidden="1">
      <c r="B176" s="85">
        <v>165</v>
      </c>
      <c r="C176" s="7"/>
      <c r="D176" s="87" t="e">
        <f>VLOOKUP(C176,'品目ﾃﾞｰﾀ'!$A$2:$B$23,2)</f>
        <v>#N/A</v>
      </c>
      <c r="E176" s="15"/>
      <c r="F176" s="3"/>
      <c r="G176" s="3"/>
      <c r="H176" s="3"/>
      <c r="I176" s="3"/>
      <c r="J176" s="3"/>
      <c r="K176" s="3"/>
      <c r="L176" s="6"/>
      <c r="M176" s="32" t="e">
        <f>IF(D176='品目ﾃﾞｰﾀ'!$B$5,"枚",IF(D176='品目ﾃﾞｰﾀ'!$B$7,"枚",IF(D176="","","本")))</f>
        <v>#N/A</v>
      </c>
      <c r="N176" s="35" t="e">
        <f t="shared" si="4"/>
        <v>#N/A</v>
      </c>
      <c r="O176" s="36" t="e">
        <f t="shared" si="5"/>
        <v>#N/A</v>
      </c>
      <c r="P176" s="87"/>
      <c r="Q176" s="89"/>
    </row>
    <row r="177" spans="2:17" ht="13.5" hidden="1">
      <c r="B177" s="85">
        <v>166</v>
      </c>
      <c r="C177" s="7"/>
      <c r="D177" s="87" t="e">
        <f>VLOOKUP(C177,'品目ﾃﾞｰﾀ'!$A$2:$B$23,2)</f>
        <v>#N/A</v>
      </c>
      <c r="E177" s="15"/>
      <c r="F177" s="3"/>
      <c r="G177" s="3"/>
      <c r="H177" s="3"/>
      <c r="I177" s="3"/>
      <c r="J177" s="3"/>
      <c r="K177" s="3"/>
      <c r="L177" s="6"/>
      <c r="M177" s="32" t="e">
        <f>IF(D177='品目ﾃﾞｰﾀ'!$B$5,"枚",IF(D177='品目ﾃﾞｰﾀ'!$B$7,"枚",IF(D177="","","本")))</f>
        <v>#N/A</v>
      </c>
      <c r="N177" s="35" t="e">
        <f t="shared" si="4"/>
        <v>#N/A</v>
      </c>
      <c r="O177" s="36" t="e">
        <f t="shared" si="5"/>
        <v>#N/A</v>
      </c>
      <c r="P177" s="87"/>
      <c r="Q177" s="89"/>
    </row>
    <row r="178" spans="2:17" ht="13.5" hidden="1">
      <c r="B178" s="85">
        <v>167</v>
      </c>
      <c r="C178" s="7"/>
      <c r="D178" s="87" t="e">
        <f>VLOOKUP(C178,'品目ﾃﾞｰﾀ'!$A$2:$B$23,2)</f>
        <v>#N/A</v>
      </c>
      <c r="E178" s="15"/>
      <c r="F178" s="3"/>
      <c r="G178" s="3"/>
      <c r="H178" s="3"/>
      <c r="I178" s="3"/>
      <c r="J178" s="3"/>
      <c r="K178" s="3"/>
      <c r="L178" s="6"/>
      <c r="M178" s="32" t="e">
        <f>IF(D178='品目ﾃﾞｰﾀ'!$B$5,"枚",IF(D178='品目ﾃﾞｰﾀ'!$B$7,"枚",IF(D178="","","本")))</f>
        <v>#N/A</v>
      </c>
      <c r="N178" s="35" t="e">
        <f t="shared" si="4"/>
        <v>#N/A</v>
      </c>
      <c r="O178" s="36" t="e">
        <f t="shared" si="5"/>
        <v>#N/A</v>
      </c>
      <c r="P178" s="87"/>
      <c r="Q178" s="89"/>
    </row>
    <row r="179" spans="2:17" ht="13.5" hidden="1">
      <c r="B179" s="85">
        <v>168</v>
      </c>
      <c r="C179" s="7"/>
      <c r="D179" s="87" t="e">
        <f>VLOOKUP(C179,'品目ﾃﾞｰﾀ'!$A$2:$B$23,2)</f>
        <v>#N/A</v>
      </c>
      <c r="E179" s="15"/>
      <c r="F179" s="3"/>
      <c r="G179" s="3"/>
      <c r="H179" s="3"/>
      <c r="I179" s="3"/>
      <c r="J179" s="3"/>
      <c r="K179" s="3"/>
      <c r="L179" s="6"/>
      <c r="M179" s="32" t="e">
        <f>IF(D179='品目ﾃﾞｰﾀ'!$B$5,"枚",IF(D179='品目ﾃﾞｰﾀ'!$B$7,"枚",IF(D179="","","本")))</f>
        <v>#N/A</v>
      </c>
      <c r="N179" s="35" t="e">
        <f t="shared" si="4"/>
        <v>#N/A</v>
      </c>
      <c r="O179" s="36" t="e">
        <f t="shared" si="5"/>
        <v>#N/A</v>
      </c>
      <c r="P179" s="87"/>
      <c r="Q179" s="89"/>
    </row>
    <row r="180" spans="2:17" ht="13.5" hidden="1">
      <c r="B180" s="85">
        <v>169</v>
      </c>
      <c r="C180" s="7"/>
      <c r="D180" s="87" t="e">
        <f>VLOOKUP(C180,'品目ﾃﾞｰﾀ'!$A$2:$B$23,2)</f>
        <v>#N/A</v>
      </c>
      <c r="E180" s="15"/>
      <c r="F180" s="3"/>
      <c r="G180" s="3"/>
      <c r="H180" s="3"/>
      <c r="I180" s="3"/>
      <c r="J180" s="3"/>
      <c r="K180" s="3"/>
      <c r="L180" s="6"/>
      <c r="M180" s="32" t="e">
        <f>IF(D180='品目ﾃﾞｰﾀ'!$B$5,"枚",IF(D180='品目ﾃﾞｰﾀ'!$B$7,"枚",IF(D180="","","本")))</f>
        <v>#N/A</v>
      </c>
      <c r="N180" s="35" t="e">
        <f t="shared" si="4"/>
        <v>#N/A</v>
      </c>
      <c r="O180" s="36" t="e">
        <f t="shared" si="5"/>
        <v>#N/A</v>
      </c>
      <c r="P180" s="87"/>
      <c r="Q180" s="89"/>
    </row>
    <row r="181" spans="2:17" ht="13.5" hidden="1">
      <c r="B181" s="85">
        <v>170</v>
      </c>
      <c r="C181" s="7"/>
      <c r="D181" s="87" t="e">
        <f>VLOOKUP(C181,'品目ﾃﾞｰﾀ'!$A$2:$B$23,2)</f>
        <v>#N/A</v>
      </c>
      <c r="E181" s="15"/>
      <c r="F181" s="3"/>
      <c r="G181" s="3"/>
      <c r="H181" s="3"/>
      <c r="I181" s="3"/>
      <c r="J181" s="3"/>
      <c r="K181" s="3"/>
      <c r="L181" s="6"/>
      <c r="M181" s="32" t="e">
        <f>IF(D181='品目ﾃﾞｰﾀ'!$B$5,"枚",IF(D181='品目ﾃﾞｰﾀ'!$B$7,"枚",IF(D181="","","本")))</f>
        <v>#N/A</v>
      </c>
      <c r="N181" s="35" t="e">
        <f t="shared" si="4"/>
        <v>#N/A</v>
      </c>
      <c r="O181" s="36" t="e">
        <f t="shared" si="5"/>
        <v>#N/A</v>
      </c>
      <c r="P181" s="87"/>
      <c r="Q181" s="89"/>
    </row>
    <row r="182" spans="2:17" ht="13.5" hidden="1">
      <c r="B182" s="85">
        <v>171</v>
      </c>
      <c r="C182" s="7"/>
      <c r="D182" s="87" t="e">
        <f>VLOOKUP(C182,'品目ﾃﾞｰﾀ'!$A$2:$B$23,2)</f>
        <v>#N/A</v>
      </c>
      <c r="E182" s="15"/>
      <c r="F182" s="3"/>
      <c r="G182" s="3"/>
      <c r="H182" s="3"/>
      <c r="I182" s="3"/>
      <c r="J182" s="3"/>
      <c r="K182" s="3"/>
      <c r="L182" s="6"/>
      <c r="M182" s="32" t="e">
        <f>IF(D182='品目ﾃﾞｰﾀ'!$B$5,"枚",IF(D182='品目ﾃﾞｰﾀ'!$B$7,"枚",IF(D182="","","本")))</f>
        <v>#N/A</v>
      </c>
      <c r="N182" s="35" t="e">
        <f t="shared" si="4"/>
        <v>#N/A</v>
      </c>
      <c r="O182" s="36" t="e">
        <f t="shared" si="5"/>
        <v>#N/A</v>
      </c>
      <c r="P182" s="87"/>
      <c r="Q182" s="89"/>
    </row>
    <row r="183" spans="2:17" ht="13.5" hidden="1">
      <c r="B183" s="85">
        <v>172</v>
      </c>
      <c r="C183" s="7"/>
      <c r="D183" s="87" t="e">
        <f>VLOOKUP(C183,'品目ﾃﾞｰﾀ'!$A$2:$B$23,2)</f>
        <v>#N/A</v>
      </c>
      <c r="E183" s="15"/>
      <c r="F183" s="3"/>
      <c r="G183" s="3"/>
      <c r="H183" s="3"/>
      <c r="I183" s="3"/>
      <c r="J183" s="3"/>
      <c r="K183" s="3"/>
      <c r="L183" s="6"/>
      <c r="M183" s="32" t="e">
        <f>IF(D183='品目ﾃﾞｰﾀ'!$B$5,"枚",IF(D183='品目ﾃﾞｰﾀ'!$B$7,"枚",IF(D183="","","本")))</f>
        <v>#N/A</v>
      </c>
      <c r="N183" s="35" t="e">
        <f t="shared" si="4"/>
        <v>#N/A</v>
      </c>
      <c r="O183" s="36" t="e">
        <f t="shared" si="5"/>
        <v>#N/A</v>
      </c>
      <c r="P183" s="87"/>
      <c r="Q183" s="89"/>
    </row>
    <row r="184" spans="2:17" ht="13.5" hidden="1">
      <c r="B184" s="85">
        <v>173</v>
      </c>
      <c r="C184" s="7"/>
      <c r="D184" s="87" t="e">
        <f>VLOOKUP(C184,'品目ﾃﾞｰﾀ'!$A$2:$B$23,2)</f>
        <v>#N/A</v>
      </c>
      <c r="E184" s="15"/>
      <c r="F184" s="3"/>
      <c r="G184" s="3"/>
      <c r="H184" s="3"/>
      <c r="I184" s="3"/>
      <c r="J184" s="3"/>
      <c r="K184" s="3"/>
      <c r="L184" s="6"/>
      <c r="M184" s="32" t="e">
        <f>IF(D184='品目ﾃﾞｰﾀ'!$B$5,"枚",IF(D184='品目ﾃﾞｰﾀ'!$B$7,"枚",IF(D184="","","本")))</f>
        <v>#N/A</v>
      </c>
      <c r="N184" s="35" t="e">
        <f t="shared" si="4"/>
        <v>#N/A</v>
      </c>
      <c r="O184" s="36" t="e">
        <f t="shared" si="5"/>
        <v>#N/A</v>
      </c>
      <c r="P184" s="87"/>
      <c r="Q184" s="89"/>
    </row>
    <row r="185" spans="2:17" ht="13.5" hidden="1">
      <c r="B185" s="85">
        <v>174</v>
      </c>
      <c r="C185" s="7"/>
      <c r="D185" s="87" t="e">
        <f>VLOOKUP(C185,'品目ﾃﾞｰﾀ'!$A$2:$B$23,2)</f>
        <v>#N/A</v>
      </c>
      <c r="E185" s="15"/>
      <c r="F185" s="3"/>
      <c r="G185" s="3"/>
      <c r="H185" s="3"/>
      <c r="I185" s="3"/>
      <c r="J185" s="3"/>
      <c r="K185" s="3"/>
      <c r="L185" s="6"/>
      <c r="M185" s="32" t="e">
        <f>IF(D185='品目ﾃﾞｰﾀ'!$B$5,"枚",IF(D185='品目ﾃﾞｰﾀ'!$B$7,"枚",IF(D185="","","本")))</f>
        <v>#N/A</v>
      </c>
      <c r="N185" s="35" t="e">
        <f t="shared" si="4"/>
        <v>#N/A</v>
      </c>
      <c r="O185" s="36" t="e">
        <f t="shared" si="5"/>
        <v>#N/A</v>
      </c>
      <c r="P185" s="87"/>
      <c r="Q185" s="89"/>
    </row>
    <row r="186" spans="2:17" ht="13.5" hidden="1">
      <c r="B186" s="85">
        <v>175</v>
      </c>
      <c r="C186" s="7"/>
      <c r="D186" s="87" t="e">
        <f>VLOOKUP(C186,'品目ﾃﾞｰﾀ'!$A$2:$B$23,2)</f>
        <v>#N/A</v>
      </c>
      <c r="E186" s="15"/>
      <c r="F186" s="3"/>
      <c r="G186" s="3"/>
      <c r="H186" s="3"/>
      <c r="I186" s="3"/>
      <c r="J186" s="3"/>
      <c r="K186" s="3"/>
      <c r="L186" s="6"/>
      <c r="M186" s="32" t="e">
        <f>IF(D186='品目ﾃﾞｰﾀ'!$B$5,"枚",IF(D186='品目ﾃﾞｰﾀ'!$B$7,"枚",IF(D186="","","本")))</f>
        <v>#N/A</v>
      </c>
      <c r="N186" s="35" t="e">
        <f t="shared" si="4"/>
        <v>#N/A</v>
      </c>
      <c r="O186" s="36" t="e">
        <f t="shared" si="5"/>
        <v>#N/A</v>
      </c>
      <c r="P186" s="87"/>
      <c r="Q186" s="89"/>
    </row>
    <row r="187" spans="2:17" ht="13.5" hidden="1">
      <c r="B187" s="85">
        <v>176</v>
      </c>
      <c r="C187" s="7"/>
      <c r="D187" s="87" t="e">
        <f>VLOOKUP(C187,'品目ﾃﾞｰﾀ'!$A$2:$B$23,2)</f>
        <v>#N/A</v>
      </c>
      <c r="E187" s="15"/>
      <c r="F187" s="3"/>
      <c r="G187" s="3"/>
      <c r="H187" s="3"/>
      <c r="I187" s="3"/>
      <c r="J187" s="3"/>
      <c r="K187" s="3"/>
      <c r="L187" s="6"/>
      <c r="M187" s="32" t="e">
        <f>IF(D187='品目ﾃﾞｰﾀ'!$B$5,"枚",IF(D187='品目ﾃﾞｰﾀ'!$B$7,"枚",IF(D187="","","本")))</f>
        <v>#N/A</v>
      </c>
      <c r="N187" s="35" t="e">
        <f t="shared" si="4"/>
        <v>#N/A</v>
      </c>
      <c r="O187" s="36" t="e">
        <f t="shared" si="5"/>
        <v>#N/A</v>
      </c>
      <c r="P187" s="87"/>
      <c r="Q187" s="89"/>
    </row>
    <row r="188" spans="2:17" ht="13.5" hidden="1">
      <c r="B188" s="85">
        <v>177</v>
      </c>
      <c r="C188" s="7"/>
      <c r="D188" s="87" t="e">
        <f>VLOOKUP(C188,'品目ﾃﾞｰﾀ'!$A$2:$B$23,2)</f>
        <v>#N/A</v>
      </c>
      <c r="E188" s="15"/>
      <c r="F188" s="3"/>
      <c r="G188" s="3"/>
      <c r="H188" s="3"/>
      <c r="I188" s="3"/>
      <c r="J188" s="3"/>
      <c r="K188" s="3"/>
      <c r="L188" s="6"/>
      <c r="M188" s="32" t="e">
        <f>IF(D188='品目ﾃﾞｰﾀ'!$B$5,"枚",IF(D188='品目ﾃﾞｰﾀ'!$B$7,"枚",IF(D188="","","本")))</f>
        <v>#N/A</v>
      </c>
      <c r="N188" s="35" t="e">
        <f t="shared" si="4"/>
        <v>#N/A</v>
      </c>
      <c r="O188" s="36" t="e">
        <f t="shared" si="5"/>
        <v>#N/A</v>
      </c>
      <c r="P188" s="87"/>
      <c r="Q188" s="89"/>
    </row>
    <row r="189" spans="2:17" ht="13.5" hidden="1">
      <c r="B189" s="85">
        <v>178</v>
      </c>
      <c r="C189" s="7"/>
      <c r="D189" s="87" t="e">
        <f>VLOOKUP(C189,'品目ﾃﾞｰﾀ'!$A$2:$B$23,2)</f>
        <v>#N/A</v>
      </c>
      <c r="E189" s="15"/>
      <c r="F189" s="3"/>
      <c r="G189" s="3"/>
      <c r="H189" s="3"/>
      <c r="I189" s="3"/>
      <c r="J189" s="3"/>
      <c r="K189" s="3"/>
      <c r="L189" s="6"/>
      <c r="M189" s="32" t="e">
        <f>IF(D189='品目ﾃﾞｰﾀ'!$B$5,"枚",IF(D189='品目ﾃﾞｰﾀ'!$B$7,"枚",IF(D189="","","本")))</f>
        <v>#N/A</v>
      </c>
      <c r="N189" s="35" t="e">
        <f t="shared" si="4"/>
        <v>#N/A</v>
      </c>
      <c r="O189" s="36" t="e">
        <f t="shared" si="5"/>
        <v>#N/A</v>
      </c>
      <c r="P189" s="87"/>
      <c r="Q189" s="89"/>
    </row>
    <row r="190" spans="2:17" ht="13.5" hidden="1">
      <c r="B190" s="85">
        <v>179</v>
      </c>
      <c r="C190" s="7"/>
      <c r="D190" s="87" t="e">
        <f>VLOOKUP(C190,'品目ﾃﾞｰﾀ'!$A$2:$B$23,2)</f>
        <v>#N/A</v>
      </c>
      <c r="E190" s="15"/>
      <c r="F190" s="3"/>
      <c r="G190" s="3"/>
      <c r="H190" s="3"/>
      <c r="I190" s="3"/>
      <c r="J190" s="3"/>
      <c r="K190" s="3"/>
      <c r="L190" s="6"/>
      <c r="M190" s="32" t="e">
        <f>IF(D190='品目ﾃﾞｰﾀ'!$B$5,"枚",IF(D190='品目ﾃﾞｰﾀ'!$B$7,"枚",IF(D190="","","本")))</f>
        <v>#N/A</v>
      </c>
      <c r="N190" s="35" t="e">
        <f t="shared" si="4"/>
        <v>#N/A</v>
      </c>
      <c r="O190" s="36" t="e">
        <f t="shared" si="5"/>
        <v>#N/A</v>
      </c>
      <c r="P190" s="87"/>
      <c r="Q190" s="89"/>
    </row>
    <row r="191" spans="2:17" ht="13.5" hidden="1">
      <c r="B191" s="85">
        <v>180</v>
      </c>
      <c r="C191" s="7"/>
      <c r="D191" s="87" t="e">
        <f>VLOOKUP(C191,'品目ﾃﾞｰﾀ'!$A$2:$B$23,2)</f>
        <v>#N/A</v>
      </c>
      <c r="E191" s="15"/>
      <c r="F191" s="3"/>
      <c r="G191" s="3"/>
      <c r="H191" s="3"/>
      <c r="I191" s="3"/>
      <c r="J191" s="3"/>
      <c r="K191" s="3"/>
      <c r="L191" s="6"/>
      <c r="M191" s="32" t="e">
        <f>IF(D191='品目ﾃﾞｰﾀ'!$B$5,"枚",IF(D191='品目ﾃﾞｰﾀ'!$B$7,"枚",IF(D191="","","本")))</f>
        <v>#N/A</v>
      </c>
      <c r="N191" s="35" t="e">
        <f t="shared" si="4"/>
        <v>#N/A</v>
      </c>
      <c r="O191" s="36" t="e">
        <f t="shared" si="5"/>
        <v>#N/A</v>
      </c>
      <c r="P191" s="87"/>
      <c r="Q191" s="89"/>
    </row>
    <row r="192" spans="2:17" ht="13.5" hidden="1">
      <c r="B192" s="85">
        <v>181</v>
      </c>
      <c r="C192" s="7"/>
      <c r="D192" s="87" t="e">
        <f>VLOOKUP(C192,'品目ﾃﾞｰﾀ'!$A$2:$B$23,2)</f>
        <v>#N/A</v>
      </c>
      <c r="E192" s="15"/>
      <c r="F192" s="3"/>
      <c r="G192" s="3"/>
      <c r="H192" s="3"/>
      <c r="I192" s="3"/>
      <c r="J192" s="3"/>
      <c r="K192" s="3"/>
      <c r="L192" s="6"/>
      <c r="M192" s="32" t="e">
        <f>IF(D192='品目ﾃﾞｰﾀ'!$B$5,"枚",IF(D192='品目ﾃﾞｰﾀ'!$B$7,"枚",IF(D192="","","本")))</f>
        <v>#N/A</v>
      </c>
      <c r="N192" s="35" t="e">
        <f t="shared" si="4"/>
        <v>#N/A</v>
      </c>
      <c r="O192" s="36" t="e">
        <f t="shared" si="5"/>
        <v>#N/A</v>
      </c>
      <c r="P192" s="87"/>
      <c r="Q192" s="89"/>
    </row>
    <row r="193" spans="2:17" ht="13.5" hidden="1">
      <c r="B193" s="85">
        <v>182</v>
      </c>
      <c r="C193" s="7"/>
      <c r="D193" s="87" t="e">
        <f>VLOOKUP(C193,'品目ﾃﾞｰﾀ'!$A$2:$B$23,2)</f>
        <v>#N/A</v>
      </c>
      <c r="E193" s="15"/>
      <c r="F193" s="3"/>
      <c r="G193" s="3"/>
      <c r="H193" s="3"/>
      <c r="I193" s="3"/>
      <c r="J193" s="3"/>
      <c r="K193" s="3"/>
      <c r="L193" s="6"/>
      <c r="M193" s="32" t="e">
        <f>IF(D193='品目ﾃﾞｰﾀ'!$B$5,"枚",IF(D193='品目ﾃﾞｰﾀ'!$B$7,"枚",IF(D193="","","本")))</f>
        <v>#N/A</v>
      </c>
      <c r="N193" s="35" t="e">
        <f t="shared" si="4"/>
        <v>#N/A</v>
      </c>
      <c r="O193" s="36" t="e">
        <f t="shared" si="5"/>
        <v>#N/A</v>
      </c>
      <c r="P193" s="87"/>
      <c r="Q193" s="89"/>
    </row>
    <row r="194" spans="2:17" ht="13.5" hidden="1">
      <c r="B194" s="85">
        <v>183</v>
      </c>
      <c r="C194" s="7"/>
      <c r="D194" s="87" t="e">
        <f>VLOOKUP(C194,'品目ﾃﾞｰﾀ'!$A$2:$B$23,2)</f>
        <v>#N/A</v>
      </c>
      <c r="E194" s="15"/>
      <c r="F194" s="3"/>
      <c r="G194" s="3"/>
      <c r="H194" s="3"/>
      <c r="I194" s="3"/>
      <c r="J194" s="3"/>
      <c r="K194" s="3"/>
      <c r="L194" s="6"/>
      <c r="M194" s="32" t="e">
        <f>IF(D194='品目ﾃﾞｰﾀ'!$B$5,"枚",IF(D194='品目ﾃﾞｰﾀ'!$B$7,"枚",IF(D194="","","本")))</f>
        <v>#N/A</v>
      </c>
      <c r="N194" s="35" t="e">
        <f t="shared" si="4"/>
        <v>#N/A</v>
      </c>
      <c r="O194" s="36" t="e">
        <f t="shared" si="5"/>
        <v>#N/A</v>
      </c>
      <c r="P194" s="87"/>
      <c r="Q194" s="89"/>
    </row>
    <row r="195" spans="2:17" ht="13.5" hidden="1">
      <c r="B195" s="85">
        <v>184</v>
      </c>
      <c r="C195" s="7"/>
      <c r="D195" s="87" t="e">
        <f>VLOOKUP(C195,'品目ﾃﾞｰﾀ'!$A$2:$B$23,2)</f>
        <v>#N/A</v>
      </c>
      <c r="E195" s="15"/>
      <c r="F195" s="3"/>
      <c r="G195" s="3"/>
      <c r="H195" s="3"/>
      <c r="I195" s="3"/>
      <c r="J195" s="3"/>
      <c r="K195" s="3"/>
      <c r="L195" s="6"/>
      <c r="M195" s="32" t="e">
        <f>IF(D195='品目ﾃﾞｰﾀ'!$B$5,"枚",IF(D195='品目ﾃﾞｰﾀ'!$B$7,"枚",IF(D195="","","本")))</f>
        <v>#N/A</v>
      </c>
      <c r="N195" s="35" t="e">
        <f t="shared" si="4"/>
        <v>#N/A</v>
      </c>
      <c r="O195" s="36" t="e">
        <f t="shared" si="5"/>
        <v>#N/A</v>
      </c>
      <c r="P195" s="87"/>
      <c r="Q195" s="89"/>
    </row>
    <row r="196" spans="2:17" ht="13.5" hidden="1">
      <c r="B196" s="85">
        <v>185</v>
      </c>
      <c r="C196" s="7"/>
      <c r="D196" s="87" t="e">
        <f>VLOOKUP(C196,'品目ﾃﾞｰﾀ'!$A$2:$B$23,2)</f>
        <v>#N/A</v>
      </c>
      <c r="E196" s="15"/>
      <c r="F196" s="3"/>
      <c r="G196" s="3"/>
      <c r="H196" s="3"/>
      <c r="I196" s="3"/>
      <c r="J196" s="3"/>
      <c r="K196" s="3"/>
      <c r="L196" s="6"/>
      <c r="M196" s="32" t="e">
        <f>IF(D196='品目ﾃﾞｰﾀ'!$B$5,"枚",IF(D196='品目ﾃﾞｰﾀ'!$B$7,"枚",IF(D196="","","本")))</f>
        <v>#N/A</v>
      </c>
      <c r="N196" s="35" t="e">
        <f t="shared" si="4"/>
        <v>#N/A</v>
      </c>
      <c r="O196" s="36" t="e">
        <f t="shared" si="5"/>
        <v>#N/A</v>
      </c>
      <c r="P196" s="87"/>
      <c r="Q196" s="89"/>
    </row>
    <row r="197" spans="2:17" ht="13.5" hidden="1">
      <c r="B197" s="85">
        <v>186</v>
      </c>
      <c r="C197" s="7"/>
      <c r="D197" s="87" t="e">
        <f>VLOOKUP(C197,'品目ﾃﾞｰﾀ'!$A$2:$B$23,2)</f>
        <v>#N/A</v>
      </c>
      <c r="E197" s="15"/>
      <c r="F197" s="3"/>
      <c r="G197" s="3"/>
      <c r="H197" s="3"/>
      <c r="I197" s="3"/>
      <c r="J197" s="3"/>
      <c r="K197" s="3"/>
      <c r="L197" s="6"/>
      <c r="M197" s="32" t="e">
        <f>IF(D197='品目ﾃﾞｰﾀ'!$B$5,"枚",IF(D197='品目ﾃﾞｰﾀ'!$B$7,"枚",IF(D197="","","本")))</f>
        <v>#N/A</v>
      </c>
      <c r="N197" s="35" t="e">
        <f t="shared" si="4"/>
        <v>#N/A</v>
      </c>
      <c r="O197" s="36" t="e">
        <f t="shared" si="5"/>
        <v>#N/A</v>
      </c>
      <c r="P197" s="87"/>
      <c r="Q197" s="89"/>
    </row>
    <row r="198" spans="2:17" ht="13.5" hidden="1">
      <c r="B198" s="85">
        <v>187</v>
      </c>
      <c r="C198" s="7"/>
      <c r="D198" s="87" t="e">
        <f>VLOOKUP(C198,'品目ﾃﾞｰﾀ'!$A$2:$B$23,2)</f>
        <v>#N/A</v>
      </c>
      <c r="E198" s="15"/>
      <c r="F198" s="3"/>
      <c r="G198" s="3"/>
      <c r="H198" s="3"/>
      <c r="I198" s="3"/>
      <c r="J198" s="3"/>
      <c r="K198" s="3"/>
      <c r="L198" s="6"/>
      <c r="M198" s="32" t="e">
        <f>IF(D198='品目ﾃﾞｰﾀ'!$B$5,"枚",IF(D198='品目ﾃﾞｰﾀ'!$B$7,"枚",IF(D198="","","本")))</f>
        <v>#N/A</v>
      </c>
      <c r="N198" s="35" t="e">
        <f t="shared" si="4"/>
        <v>#N/A</v>
      </c>
      <c r="O198" s="36" t="e">
        <f t="shared" si="5"/>
        <v>#N/A</v>
      </c>
      <c r="P198" s="87"/>
      <c r="Q198" s="89"/>
    </row>
    <row r="199" spans="2:17" ht="13.5" hidden="1">
      <c r="B199" s="85">
        <v>188</v>
      </c>
      <c r="C199" s="7"/>
      <c r="D199" s="87" t="e">
        <f>VLOOKUP(C199,'品目ﾃﾞｰﾀ'!$A$2:$B$23,2)</f>
        <v>#N/A</v>
      </c>
      <c r="E199" s="15"/>
      <c r="F199" s="3"/>
      <c r="G199" s="3"/>
      <c r="H199" s="3"/>
      <c r="I199" s="3"/>
      <c r="J199" s="3"/>
      <c r="K199" s="3"/>
      <c r="L199" s="6"/>
      <c r="M199" s="32" t="e">
        <f>IF(D199='品目ﾃﾞｰﾀ'!$B$5,"枚",IF(D199='品目ﾃﾞｰﾀ'!$B$7,"枚",IF(D199="","","本")))</f>
        <v>#N/A</v>
      </c>
      <c r="N199" s="35" t="e">
        <f t="shared" si="4"/>
        <v>#N/A</v>
      </c>
      <c r="O199" s="36" t="e">
        <f t="shared" si="5"/>
        <v>#N/A</v>
      </c>
      <c r="P199" s="87"/>
      <c r="Q199" s="89"/>
    </row>
    <row r="200" spans="2:17" ht="13.5" hidden="1">
      <c r="B200" s="85">
        <v>189</v>
      </c>
      <c r="C200" s="7"/>
      <c r="D200" s="87" t="e">
        <f>VLOOKUP(C200,'品目ﾃﾞｰﾀ'!$A$2:$B$23,2)</f>
        <v>#N/A</v>
      </c>
      <c r="E200" s="15"/>
      <c r="F200" s="3"/>
      <c r="G200" s="3"/>
      <c r="H200" s="3"/>
      <c r="I200" s="3"/>
      <c r="J200" s="3"/>
      <c r="K200" s="3"/>
      <c r="L200" s="6"/>
      <c r="M200" s="32" t="e">
        <f>IF(D200='品目ﾃﾞｰﾀ'!$B$5,"枚",IF(D200='品目ﾃﾞｰﾀ'!$B$7,"枚",IF(D200="","","本")))</f>
        <v>#N/A</v>
      </c>
      <c r="N200" s="35" t="e">
        <f t="shared" si="4"/>
        <v>#N/A</v>
      </c>
      <c r="O200" s="36" t="e">
        <f t="shared" si="5"/>
        <v>#N/A</v>
      </c>
      <c r="P200" s="87"/>
      <c r="Q200" s="89"/>
    </row>
    <row r="201" spans="2:17" ht="13.5" hidden="1">
      <c r="B201" s="85">
        <v>190</v>
      </c>
      <c r="C201" s="7"/>
      <c r="D201" s="87" t="e">
        <f>VLOOKUP(C201,'品目ﾃﾞｰﾀ'!$A$2:$B$23,2)</f>
        <v>#N/A</v>
      </c>
      <c r="E201" s="15"/>
      <c r="F201" s="3"/>
      <c r="G201" s="3"/>
      <c r="H201" s="3"/>
      <c r="I201" s="3"/>
      <c r="J201" s="3"/>
      <c r="K201" s="3"/>
      <c r="L201" s="6"/>
      <c r="M201" s="32" t="e">
        <f>IF(D201='品目ﾃﾞｰﾀ'!$B$5,"枚",IF(D201='品目ﾃﾞｰﾀ'!$B$7,"枚",IF(D201="","","本")))</f>
        <v>#N/A</v>
      </c>
      <c r="N201" s="35" t="e">
        <f t="shared" si="4"/>
        <v>#N/A</v>
      </c>
      <c r="O201" s="36" t="e">
        <f t="shared" si="5"/>
        <v>#N/A</v>
      </c>
      <c r="P201" s="87"/>
      <c r="Q201" s="89"/>
    </row>
    <row r="202" spans="2:17" ht="13.5" hidden="1">
      <c r="B202" s="85">
        <v>191</v>
      </c>
      <c r="C202" s="7"/>
      <c r="D202" s="87" t="e">
        <f>VLOOKUP(C202,'品目ﾃﾞｰﾀ'!$A$2:$B$23,2)</f>
        <v>#N/A</v>
      </c>
      <c r="E202" s="15"/>
      <c r="F202" s="3"/>
      <c r="G202" s="3"/>
      <c r="H202" s="3"/>
      <c r="I202" s="3"/>
      <c r="J202" s="3"/>
      <c r="K202" s="3"/>
      <c r="L202" s="6"/>
      <c r="M202" s="32" t="e">
        <f>IF(D202='品目ﾃﾞｰﾀ'!$B$5,"枚",IF(D202='品目ﾃﾞｰﾀ'!$B$7,"枚",IF(D202="","","本")))</f>
        <v>#N/A</v>
      </c>
      <c r="N202" s="35" t="e">
        <f t="shared" si="4"/>
        <v>#N/A</v>
      </c>
      <c r="O202" s="36" t="e">
        <f t="shared" si="5"/>
        <v>#N/A</v>
      </c>
      <c r="P202" s="87"/>
      <c r="Q202" s="89"/>
    </row>
    <row r="203" spans="2:17" ht="13.5" hidden="1">
      <c r="B203" s="85">
        <v>192</v>
      </c>
      <c r="C203" s="7"/>
      <c r="D203" s="87" t="e">
        <f>VLOOKUP(C203,'品目ﾃﾞｰﾀ'!$A$2:$B$23,2)</f>
        <v>#N/A</v>
      </c>
      <c r="E203" s="15"/>
      <c r="F203" s="3"/>
      <c r="G203" s="3"/>
      <c r="H203" s="3"/>
      <c r="I203" s="3"/>
      <c r="J203" s="3"/>
      <c r="K203" s="3"/>
      <c r="L203" s="6"/>
      <c r="M203" s="32" t="e">
        <f>IF(D203='品目ﾃﾞｰﾀ'!$B$5,"枚",IF(D203='品目ﾃﾞｰﾀ'!$B$7,"枚",IF(D203="","","本")))</f>
        <v>#N/A</v>
      </c>
      <c r="N203" s="35" t="e">
        <f t="shared" si="4"/>
        <v>#N/A</v>
      </c>
      <c r="O203" s="36" t="e">
        <f t="shared" si="5"/>
        <v>#N/A</v>
      </c>
      <c r="P203" s="87"/>
      <c r="Q203" s="89"/>
    </row>
    <row r="204" spans="2:17" ht="13.5" hidden="1">
      <c r="B204" s="85">
        <v>193</v>
      </c>
      <c r="C204" s="7"/>
      <c r="D204" s="87" t="e">
        <f>VLOOKUP(C204,'品目ﾃﾞｰﾀ'!$A$2:$B$23,2)</f>
        <v>#N/A</v>
      </c>
      <c r="E204" s="15"/>
      <c r="F204" s="3"/>
      <c r="G204" s="3"/>
      <c r="H204" s="3"/>
      <c r="I204" s="3"/>
      <c r="J204" s="3"/>
      <c r="K204" s="3"/>
      <c r="L204" s="6"/>
      <c r="M204" s="32" t="e">
        <f>IF(D204='品目ﾃﾞｰﾀ'!$B$5,"枚",IF(D204='品目ﾃﾞｰﾀ'!$B$7,"枚",IF(D204="","","本")))</f>
        <v>#N/A</v>
      </c>
      <c r="N204" s="35" t="e">
        <f t="shared" si="4"/>
        <v>#N/A</v>
      </c>
      <c r="O204" s="36" t="e">
        <f t="shared" si="5"/>
        <v>#N/A</v>
      </c>
      <c r="P204" s="87"/>
      <c r="Q204" s="89"/>
    </row>
    <row r="205" spans="2:17" ht="13.5" hidden="1">
      <c r="B205" s="85">
        <v>194</v>
      </c>
      <c r="C205" s="7"/>
      <c r="D205" s="87" t="e">
        <f>VLOOKUP(C205,'品目ﾃﾞｰﾀ'!$A$2:$B$23,2)</f>
        <v>#N/A</v>
      </c>
      <c r="E205" s="15"/>
      <c r="F205" s="3"/>
      <c r="G205" s="3"/>
      <c r="H205" s="3"/>
      <c r="I205" s="3"/>
      <c r="J205" s="3"/>
      <c r="K205" s="3"/>
      <c r="L205" s="6"/>
      <c r="M205" s="32" t="e">
        <f>IF(D205='品目ﾃﾞｰﾀ'!$B$5,"枚",IF(D205='品目ﾃﾞｰﾀ'!$B$7,"枚",IF(D205="","","本")))</f>
        <v>#N/A</v>
      </c>
      <c r="N205" s="35" t="e">
        <f t="shared" si="4"/>
        <v>#N/A</v>
      </c>
      <c r="O205" s="36" t="e">
        <f t="shared" si="5"/>
        <v>#N/A</v>
      </c>
      <c r="P205" s="87"/>
      <c r="Q205" s="89"/>
    </row>
    <row r="206" spans="2:17" ht="13.5" hidden="1">
      <c r="B206" s="85">
        <v>195</v>
      </c>
      <c r="C206" s="7"/>
      <c r="D206" s="87" t="e">
        <f>VLOOKUP(C206,'品目ﾃﾞｰﾀ'!$A$2:$B$23,2)</f>
        <v>#N/A</v>
      </c>
      <c r="E206" s="15"/>
      <c r="F206" s="3"/>
      <c r="G206" s="3"/>
      <c r="H206" s="3"/>
      <c r="I206" s="3"/>
      <c r="J206" s="3"/>
      <c r="K206" s="3"/>
      <c r="L206" s="6"/>
      <c r="M206" s="32" t="e">
        <f>IF(D206='品目ﾃﾞｰﾀ'!$B$5,"枚",IF(D206='品目ﾃﾞｰﾀ'!$B$7,"枚",IF(D206="","","本")))</f>
        <v>#N/A</v>
      </c>
      <c r="N206" s="35" t="e">
        <f aca="true" t="shared" si="6" ref="N206:N269">IF(D206="Ⅳ 壁板（家具用原板含む）",ROUND(I206*K206/1000000,4)*L206,IF(D206="Ⅵ フローリング",ROUND(I206*K206/1000000,4)*L206,ROUND(I206*J206*K206/1000000000,4)*L206))</f>
        <v>#N/A</v>
      </c>
      <c r="O206" s="36" t="e">
        <f aca="true" t="shared" si="7" ref="O206:O269">IF(D206="Ⅳ 壁板（家具用原板含む）","㎡",IF(D206="Ⅵ フローリング","㎡",IF(D206="","","㎥")))</f>
        <v>#N/A</v>
      </c>
      <c r="P206" s="87"/>
      <c r="Q206" s="89"/>
    </row>
    <row r="207" spans="2:17" ht="13.5" hidden="1">
      <c r="B207" s="85">
        <v>196</v>
      </c>
      <c r="C207" s="7"/>
      <c r="D207" s="87" t="e">
        <f>VLOOKUP(C207,'品目ﾃﾞｰﾀ'!$A$2:$B$23,2)</f>
        <v>#N/A</v>
      </c>
      <c r="E207" s="15"/>
      <c r="F207" s="3"/>
      <c r="G207" s="3"/>
      <c r="H207" s="3"/>
      <c r="I207" s="3"/>
      <c r="J207" s="3"/>
      <c r="K207" s="3"/>
      <c r="L207" s="6"/>
      <c r="M207" s="32" t="e">
        <f>IF(D207='品目ﾃﾞｰﾀ'!$B$5,"枚",IF(D207='品目ﾃﾞｰﾀ'!$B$7,"枚",IF(D207="","","本")))</f>
        <v>#N/A</v>
      </c>
      <c r="N207" s="35" t="e">
        <f t="shared" si="6"/>
        <v>#N/A</v>
      </c>
      <c r="O207" s="36" t="e">
        <f t="shared" si="7"/>
        <v>#N/A</v>
      </c>
      <c r="P207" s="87"/>
      <c r="Q207" s="89"/>
    </row>
    <row r="208" spans="2:17" ht="13.5" hidden="1">
      <c r="B208" s="85">
        <v>197</v>
      </c>
      <c r="C208" s="7"/>
      <c r="D208" s="87" t="e">
        <f>VLOOKUP(C208,'品目ﾃﾞｰﾀ'!$A$2:$B$23,2)</f>
        <v>#N/A</v>
      </c>
      <c r="E208" s="15"/>
      <c r="F208" s="3"/>
      <c r="G208" s="3"/>
      <c r="H208" s="3"/>
      <c r="I208" s="3"/>
      <c r="J208" s="3"/>
      <c r="K208" s="3"/>
      <c r="L208" s="6"/>
      <c r="M208" s="32" t="e">
        <f>IF(D208='品目ﾃﾞｰﾀ'!$B$5,"枚",IF(D208='品目ﾃﾞｰﾀ'!$B$7,"枚",IF(D208="","","本")))</f>
        <v>#N/A</v>
      </c>
      <c r="N208" s="35" t="e">
        <f t="shared" si="6"/>
        <v>#N/A</v>
      </c>
      <c r="O208" s="36" t="e">
        <f t="shared" si="7"/>
        <v>#N/A</v>
      </c>
      <c r="P208" s="87"/>
      <c r="Q208" s="89"/>
    </row>
    <row r="209" spans="2:17" ht="13.5" hidden="1">
      <c r="B209" s="85">
        <v>198</v>
      </c>
      <c r="C209" s="7"/>
      <c r="D209" s="87" t="e">
        <f>VLOOKUP(C209,'品目ﾃﾞｰﾀ'!$A$2:$B$23,2)</f>
        <v>#N/A</v>
      </c>
      <c r="E209" s="15"/>
      <c r="F209" s="3"/>
      <c r="G209" s="3"/>
      <c r="H209" s="3"/>
      <c r="I209" s="3"/>
      <c r="J209" s="3"/>
      <c r="K209" s="3"/>
      <c r="L209" s="6"/>
      <c r="M209" s="32" t="e">
        <f>IF(D209='品目ﾃﾞｰﾀ'!$B$5,"枚",IF(D209='品目ﾃﾞｰﾀ'!$B$7,"枚",IF(D209="","","本")))</f>
        <v>#N/A</v>
      </c>
      <c r="N209" s="35" t="e">
        <f t="shared" si="6"/>
        <v>#N/A</v>
      </c>
      <c r="O209" s="36" t="e">
        <f t="shared" si="7"/>
        <v>#N/A</v>
      </c>
      <c r="P209" s="87"/>
      <c r="Q209" s="89"/>
    </row>
    <row r="210" spans="2:17" ht="13.5" hidden="1">
      <c r="B210" s="85">
        <v>199</v>
      </c>
      <c r="C210" s="7"/>
      <c r="D210" s="87" t="e">
        <f>VLOOKUP(C210,'品目ﾃﾞｰﾀ'!$A$2:$B$23,2)</f>
        <v>#N/A</v>
      </c>
      <c r="E210" s="15"/>
      <c r="F210" s="3"/>
      <c r="G210" s="3"/>
      <c r="H210" s="3"/>
      <c r="I210" s="3"/>
      <c r="J210" s="3"/>
      <c r="K210" s="3"/>
      <c r="L210" s="6"/>
      <c r="M210" s="32" t="e">
        <f>IF(D210='品目ﾃﾞｰﾀ'!$B$5,"枚",IF(D210='品目ﾃﾞｰﾀ'!$B$7,"枚",IF(D210="","","本")))</f>
        <v>#N/A</v>
      </c>
      <c r="N210" s="35" t="e">
        <f t="shared" si="6"/>
        <v>#N/A</v>
      </c>
      <c r="O210" s="36" t="e">
        <f t="shared" si="7"/>
        <v>#N/A</v>
      </c>
      <c r="P210" s="87"/>
      <c r="Q210" s="89"/>
    </row>
    <row r="211" spans="2:17" ht="13.5" hidden="1">
      <c r="B211" s="85">
        <v>200</v>
      </c>
      <c r="C211" s="7"/>
      <c r="D211" s="87" t="e">
        <f>VLOOKUP(C211,'品目ﾃﾞｰﾀ'!$A$2:$B$23,2)</f>
        <v>#N/A</v>
      </c>
      <c r="E211" s="15"/>
      <c r="F211" s="3"/>
      <c r="G211" s="3"/>
      <c r="H211" s="3"/>
      <c r="I211" s="3"/>
      <c r="J211" s="3"/>
      <c r="K211" s="3"/>
      <c r="L211" s="6"/>
      <c r="M211" s="32" t="e">
        <f>IF(D211='品目ﾃﾞｰﾀ'!$B$5,"枚",IF(D211='品目ﾃﾞｰﾀ'!$B$7,"枚",IF(D211="","","本")))</f>
        <v>#N/A</v>
      </c>
      <c r="N211" s="35" t="e">
        <f t="shared" si="6"/>
        <v>#N/A</v>
      </c>
      <c r="O211" s="36" t="e">
        <f t="shared" si="7"/>
        <v>#N/A</v>
      </c>
      <c r="P211" s="87"/>
      <c r="Q211" s="89"/>
    </row>
    <row r="212" spans="2:17" ht="13.5" hidden="1">
      <c r="B212" s="85">
        <v>201</v>
      </c>
      <c r="C212" s="7"/>
      <c r="D212" s="87" t="e">
        <f>VLOOKUP(C212,'品目ﾃﾞｰﾀ'!$A$2:$B$23,2)</f>
        <v>#N/A</v>
      </c>
      <c r="E212" s="15"/>
      <c r="F212" s="3"/>
      <c r="G212" s="3"/>
      <c r="H212" s="3"/>
      <c r="I212" s="3"/>
      <c r="J212" s="3"/>
      <c r="K212" s="3"/>
      <c r="L212" s="6"/>
      <c r="M212" s="32" t="e">
        <f>IF(D212='品目ﾃﾞｰﾀ'!$B$5,"枚",IF(D212='品目ﾃﾞｰﾀ'!$B$7,"枚",IF(D212="","","本")))</f>
        <v>#N/A</v>
      </c>
      <c r="N212" s="35" t="e">
        <f t="shared" si="6"/>
        <v>#N/A</v>
      </c>
      <c r="O212" s="36" t="e">
        <f t="shared" si="7"/>
        <v>#N/A</v>
      </c>
      <c r="P212" s="87"/>
      <c r="Q212" s="89"/>
    </row>
    <row r="213" spans="2:17" ht="13.5" hidden="1">
      <c r="B213" s="85">
        <v>202</v>
      </c>
      <c r="C213" s="7"/>
      <c r="D213" s="87" t="e">
        <f>VLOOKUP(C213,'品目ﾃﾞｰﾀ'!$A$2:$B$23,2)</f>
        <v>#N/A</v>
      </c>
      <c r="E213" s="15"/>
      <c r="F213" s="3"/>
      <c r="G213" s="3"/>
      <c r="H213" s="3"/>
      <c r="I213" s="3"/>
      <c r="J213" s="3"/>
      <c r="K213" s="3"/>
      <c r="L213" s="6"/>
      <c r="M213" s="32" t="e">
        <f>IF(D213='品目ﾃﾞｰﾀ'!$B$5,"枚",IF(D213='品目ﾃﾞｰﾀ'!$B$7,"枚",IF(D213="","","本")))</f>
        <v>#N/A</v>
      </c>
      <c r="N213" s="35" t="e">
        <f t="shared" si="6"/>
        <v>#N/A</v>
      </c>
      <c r="O213" s="36" t="e">
        <f t="shared" si="7"/>
        <v>#N/A</v>
      </c>
      <c r="P213" s="87"/>
      <c r="Q213" s="89"/>
    </row>
    <row r="214" spans="2:17" ht="13.5" hidden="1">
      <c r="B214" s="85">
        <v>203</v>
      </c>
      <c r="C214" s="7"/>
      <c r="D214" s="87" t="e">
        <f>VLOOKUP(C214,'品目ﾃﾞｰﾀ'!$A$2:$B$23,2)</f>
        <v>#N/A</v>
      </c>
      <c r="E214" s="15"/>
      <c r="F214" s="3"/>
      <c r="G214" s="3"/>
      <c r="H214" s="3"/>
      <c r="I214" s="3"/>
      <c r="J214" s="3"/>
      <c r="K214" s="3"/>
      <c r="L214" s="6"/>
      <c r="M214" s="32" t="e">
        <f>IF(D214='品目ﾃﾞｰﾀ'!$B$5,"枚",IF(D214='品目ﾃﾞｰﾀ'!$B$7,"枚",IF(D214="","","本")))</f>
        <v>#N/A</v>
      </c>
      <c r="N214" s="35" t="e">
        <f t="shared" si="6"/>
        <v>#N/A</v>
      </c>
      <c r="O214" s="36" t="e">
        <f t="shared" si="7"/>
        <v>#N/A</v>
      </c>
      <c r="P214" s="87"/>
      <c r="Q214" s="89"/>
    </row>
    <row r="215" spans="2:17" ht="13.5" hidden="1">
      <c r="B215" s="85">
        <v>204</v>
      </c>
      <c r="C215" s="7"/>
      <c r="D215" s="87" t="e">
        <f>VLOOKUP(C215,'品目ﾃﾞｰﾀ'!$A$2:$B$23,2)</f>
        <v>#N/A</v>
      </c>
      <c r="E215" s="15"/>
      <c r="F215" s="3"/>
      <c r="G215" s="3"/>
      <c r="H215" s="3"/>
      <c r="I215" s="3"/>
      <c r="J215" s="3"/>
      <c r="K215" s="3"/>
      <c r="L215" s="6"/>
      <c r="M215" s="32" t="e">
        <f>IF(D215='品目ﾃﾞｰﾀ'!$B$5,"枚",IF(D215='品目ﾃﾞｰﾀ'!$B$7,"枚",IF(D215="","","本")))</f>
        <v>#N/A</v>
      </c>
      <c r="N215" s="35" t="e">
        <f t="shared" si="6"/>
        <v>#N/A</v>
      </c>
      <c r="O215" s="36" t="e">
        <f t="shared" si="7"/>
        <v>#N/A</v>
      </c>
      <c r="P215" s="87"/>
      <c r="Q215" s="89"/>
    </row>
    <row r="216" spans="2:17" ht="13.5" hidden="1">
      <c r="B216" s="85">
        <v>205</v>
      </c>
      <c r="C216" s="7"/>
      <c r="D216" s="87" t="e">
        <f>VLOOKUP(C216,'品目ﾃﾞｰﾀ'!$A$2:$B$23,2)</f>
        <v>#N/A</v>
      </c>
      <c r="E216" s="15"/>
      <c r="F216" s="3"/>
      <c r="G216" s="3"/>
      <c r="H216" s="3"/>
      <c r="I216" s="3"/>
      <c r="J216" s="3"/>
      <c r="K216" s="3"/>
      <c r="L216" s="6"/>
      <c r="M216" s="32" t="e">
        <f>IF(D216='品目ﾃﾞｰﾀ'!$B$5,"枚",IF(D216='品目ﾃﾞｰﾀ'!$B$7,"枚",IF(D216="","","本")))</f>
        <v>#N/A</v>
      </c>
      <c r="N216" s="35" t="e">
        <f t="shared" si="6"/>
        <v>#N/A</v>
      </c>
      <c r="O216" s="36" t="e">
        <f t="shared" si="7"/>
        <v>#N/A</v>
      </c>
      <c r="P216" s="87"/>
      <c r="Q216" s="89"/>
    </row>
    <row r="217" spans="2:17" ht="13.5" hidden="1">
      <c r="B217" s="85">
        <v>206</v>
      </c>
      <c r="C217" s="7"/>
      <c r="D217" s="87" t="e">
        <f>VLOOKUP(C217,'品目ﾃﾞｰﾀ'!$A$2:$B$23,2)</f>
        <v>#N/A</v>
      </c>
      <c r="E217" s="15"/>
      <c r="F217" s="3"/>
      <c r="G217" s="3"/>
      <c r="H217" s="3"/>
      <c r="I217" s="3"/>
      <c r="J217" s="3"/>
      <c r="K217" s="3"/>
      <c r="L217" s="6"/>
      <c r="M217" s="32" t="e">
        <f>IF(D217='品目ﾃﾞｰﾀ'!$B$5,"枚",IF(D217='品目ﾃﾞｰﾀ'!$B$7,"枚",IF(D217="","","本")))</f>
        <v>#N/A</v>
      </c>
      <c r="N217" s="35" t="e">
        <f t="shared" si="6"/>
        <v>#N/A</v>
      </c>
      <c r="O217" s="36" t="e">
        <f t="shared" si="7"/>
        <v>#N/A</v>
      </c>
      <c r="P217" s="87"/>
      <c r="Q217" s="89"/>
    </row>
    <row r="218" spans="2:17" ht="13.5" hidden="1">
      <c r="B218" s="85">
        <v>207</v>
      </c>
      <c r="C218" s="7"/>
      <c r="D218" s="87" t="e">
        <f>VLOOKUP(C218,'品目ﾃﾞｰﾀ'!$A$2:$B$23,2)</f>
        <v>#N/A</v>
      </c>
      <c r="E218" s="15"/>
      <c r="F218" s="3"/>
      <c r="G218" s="3"/>
      <c r="H218" s="3"/>
      <c r="I218" s="3"/>
      <c r="J218" s="3"/>
      <c r="K218" s="3"/>
      <c r="L218" s="6"/>
      <c r="M218" s="32" t="e">
        <f>IF(D218='品目ﾃﾞｰﾀ'!$B$5,"枚",IF(D218='品目ﾃﾞｰﾀ'!$B$7,"枚",IF(D218="","","本")))</f>
        <v>#N/A</v>
      </c>
      <c r="N218" s="35" t="e">
        <f t="shared" si="6"/>
        <v>#N/A</v>
      </c>
      <c r="O218" s="36" t="e">
        <f t="shared" si="7"/>
        <v>#N/A</v>
      </c>
      <c r="P218" s="87"/>
      <c r="Q218" s="89"/>
    </row>
    <row r="219" spans="2:17" ht="13.5" hidden="1">
      <c r="B219" s="85">
        <v>208</v>
      </c>
      <c r="C219" s="7"/>
      <c r="D219" s="87" t="e">
        <f>VLOOKUP(C219,'品目ﾃﾞｰﾀ'!$A$2:$B$23,2)</f>
        <v>#N/A</v>
      </c>
      <c r="E219" s="15"/>
      <c r="F219" s="3"/>
      <c r="G219" s="3"/>
      <c r="H219" s="3"/>
      <c r="I219" s="3"/>
      <c r="J219" s="3"/>
      <c r="K219" s="3"/>
      <c r="L219" s="6"/>
      <c r="M219" s="32" t="e">
        <f>IF(D219='品目ﾃﾞｰﾀ'!$B$5,"枚",IF(D219='品目ﾃﾞｰﾀ'!$B$7,"枚",IF(D219="","","本")))</f>
        <v>#N/A</v>
      </c>
      <c r="N219" s="35" t="e">
        <f t="shared" si="6"/>
        <v>#N/A</v>
      </c>
      <c r="O219" s="36" t="e">
        <f t="shared" si="7"/>
        <v>#N/A</v>
      </c>
      <c r="P219" s="87"/>
      <c r="Q219" s="89"/>
    </row>
    <row r="220" spans="2:17" ht="13.5" hidden="1">
      <c r="B220" s="85">
        <v>209</v>
      </c>
      <c r="C220" s="7"/>
      <c r="D220" s="87" t="e">
        <f>VLOOKUP(C220,'品目ﾃﾞｰﾀ'!$A$2:$B$23,2)</f>
        <v>#N/A</v>
      </c>
      <c r="E220" s="15"/>
      <c r="F220" s="3"/>
      <c r="G220" s="3"/>
      <c r="H220" s="3"/>
      <c r="I220" s="3"/>
      <c r="J220" s="3"/>
      <c r="K220" s="3"/>
      <c r="L220" s="6"/>
      <c r="M220" s="32" t="e">
        <f>IF(D220='品目ﾃﾞｰﾀ'!$B$5,"枚",IF(D220='品目ﾃﾞｰﾀ'!$B$7,"枚",IF(D220="","","本")))</f>
        <v>#N/A</v>
      </c>
      <c r="N220" s="35" t="e">
        <f t="shared" si="6"/>
        <v>#N/A</v>
      </c>
      <c r="O220" s="36" t="e">
        <f t="shared" si="7"/>
        <v>#N/A</v>
      </c>
      <c r="P220" s="87"/>
      <c r="Q220" s="89"/>
    </row>
    <row r="221" spans="2:17" ht="13.5" hidden="1">
      <c r="B221" s="85">
        <v>210</v>
      </c>
      <c r="C221" s="7"/>
      <c r="D221" s="87" t="e">
        <f>VLOOKUP(C221,'品目ﾃﾞｰﾀ'!$A$2:$B$23,2)</f>
        <v>#N/A</v>
      </c>
      <c r="E221" s="15"/>
      <c r="F221" s="3"/>
      <c r="G221" s="3"/>
      <c r="H221" s="3"/>
      <c r="I221" s="3"/>
      <c r="J221" s="3"/>
      <c r="K221" s="3"/>
      <c r="L221" s="6"/>
      <c r="M221" s="32" t="e">
        <f>IF(D221='品目ﾃﾞｰﾀ'!$B$5,"枚",IF(D221='品目ﾃﾞｰﾀ'!$B$7,"枚",IF(D221="","","本")))</f>
        <v>#N/A</v>
      </c>
      <c r="N221" s="35" t="e">
        <f t="shared" si="6"/>
        <v>#N/A</v>
      </c>
      <c r="O221" s="36" t="e">
        <f t="shared" si="7"/>
        <v>#N/A</v>
      </c>
      <c r="P221" s="87"/>
      <c r="Q221" s="89"/>
    </row>
    <row r="222" spans="2:17" ht="13.5" hidden="1">
      <c r="B222" s="85">
        <v>211</v>
      </c>
      <c r="C222" s="7"/>
      <c r="D222" s="87" t="e">
        <f>VLOOKUP(C222,'品目ﾃﾞｰﾀ'!$A$2:$B$23,2)</f>
        <v>#N/A</v>
      </c>
      <c r="E222" s="15"/>
      <c r="F222" s="3"/>
      <c r="G222" s="3"/>
      <c r="H222" s="3"/>
      <c r="I222" s="3"/>
      <c r="J222" s="3"/>
      <c r="K222" s="3"/>
      <c r="L222" s="6"/>
      <c r="M222" s="32" t="e">
        <f>IF(D222='品目ﾃﾞｰﾀ'!$B$5,"枚",IF(D222='品目ﾃﾞｰﾀ'!$B$7,"枚",IF(D222="","","本")))</f>
        <v>#N/A</v>
      </c>
      <c r="N222" s="35" t="e">
        <f t="shared" si="6"/>
        <v>#N/A</v>
      </c>
      <c r="O222" s="36" t="e">
        <f t="shared" si="7"/>
        <v>#N/A</v>
      </c>
      <c r="P222" s="87"/>
      <c r="Q222" s="89"/>
    </row>
    <row r="223" spans="2:17" ht="13.5" hidden="1">
      <c r="B223" s="85">
        <v>212</v>
      </c>
      <c r="C223" s="7"/>
      <c r="D223" s="87" t="e">
        <f>VLOOKUP(C223,'品目ﾃﾞｰﾀ'!$A$2:$B$23,2)</f>
        <v>#N/A</v>
      </c>
      <c r="E223" s="15"/>
      <c r="F223" s="3"/>
      <c r="G223" s="3"/>
      <c r="H223" s="3"/>
      <c r="I223" s="3"/>
      <c r="J223" s="3"/>
      <c r="K223" s="3"/>
      <c r="L223" s="6"/>
      <c r="M223" s="32" t="e">
        <f>IF(D223='品目ﾃﾞｰﾀ'!$B$5,"枚",IF(D223='品目ﾃﾞｰﾀ'!$B$7,"枚",IF(D223="","","本")))</f>
        <v>#N/A</v>
      </c>
      <c r="N223" s="35" t="e">
        <f t="shared" si="6"/>
        <v>#N/A</v>
      </c>
      <c r="O223" s="36" t="e">
        <f t="shared" si="7"/>
        <v>#N/A</v>
      </c>
      <c r="P223" s="87"/>
      <c r="Q223" s="89"/>
    </row>
    <row r="224" spans="2:17" ht="13.5" hidden="1">
      <c r="B224" s="85">
        <v>213</v>
      </c>
      <c r="C224" s="7"/>
      <c r="D224" s="87" t="e">
        <f>VLOOKUP(C224,'品目ﾃﾞｰﾀ'!$A$2:$B$23,2)</f>
        <v>#N/A</v>
      </c>
      <c r="E224" s="15"/>
      <c r="F224" s="3"/>
      <c r="G224" s="3"/>
      <c r="H224" s="3"/>
      <c r="I224" s="3"/>
      <c r="J224" s="3"/>
      <c r="K224" s="3"/>
      <c r="L224" s="6"/>
      <c r="M224" s="32" t="e">
        <f>IF(D224='品目ﾃﾞｰﾀ'!$B$5,"枚",IF(D224='品目ﾃﾞｰﾀ'!$B$7,"枚",IF(D224="","","本")))</f>
        <v>#N/A</v>
      </c>
      <c r="N224" s="35" t="e">
        <f t="shared" si="6"/>
        <v>#N/A</v>
      </c>
      <c r="O224" s="36" t="e">
        <f t="shared" si="7"/>
        <v>#N/A</v>
      </c>
      <c r="P224" s="87"/>
      <c r="Q224" s="89"/>
    </row>
    <row r="225" spans="2:17" ht="13.5" hidden="1">
      <c r="B225" s="85">
        <v>214</v>
      </c>
      <c r="C225" s="7"/>
      <c r="D225" s="87" t="e">
        <f>VLOOKUP(C225,'品目ﾃﾞｰﾀ'!$A$2:$B$23,2)</f>
        <v>#N/A</v>
      </c>
      <c r="E225" s="15"/>
      <c r="F225" s="3"/>
      <c r="G225" s="3"/>
      <c r="H225" s="3"/>
      <c r="I225" s="3"/>
      <c r="J225" s="3"/>
      <c r="K225" s="3"/>
      <c r="L225" s="6"/>
      <c r="M225" s="32" t="e">
        <f>IF(D225='品目ﾃﾞｰﾀ'!$B$5,"枚",IF(D225='品目ﾃﾞｰﾀ'!$B$7,"枚",IF(D225="","","本")))</f>
        <v>#N/A</v>
      </c>
      <c r="N225" s="35" t="e">
        <f t="shared" si="6"/>
        <v>#N/A</v>
      </c>
      <c r="O225" s="36" t="e">
        <f t="shared" si="7"/>
        <v>#N/A</v>
      </c>
      <c r="P225" s="87"/>
      <c r="Q225" s="89"/>
    </row>
    <row r="226" spans="2:17" ht="13.5" hidden="1">
      <c r="B226" s="85">
        <v>215</v>
      </c>
      <c r="C226" s="7"/>
      <c r="D226" s="87" t="e">
        <f>VLOOKUP(C226,'品目ﾃﾞｰﾀ'!$A$2:$B$23,2)</f>
        <v>#N/A</v>
      </c>
      <c r="E226" s="15"/>
      <c r="F226" s="3"/>
      <c r="G226" s="3"/>
      <c r="H226" s="3"/>
      <c r="I226" s="3"/>
      <c r="J226" s="3"/>
      <c r="K226" s="3"/>
      <c r="L226" s="6"/>
      <c r="M226" s="32" t="e">
        <f>IF(D226='品目ﾃﾞｰﾀ'!$B$5,"枚",IF(D226='品目ﾃﾞｰﾀ'!$B$7,"枚",IF(D226="","","本")))</f>
        <v>#N/A</v>
      </c>
      <c r="N226" s="35" t="e">
        <f t="shared" si="6"/>
        <v>#N/A</v>
      </c>
      <c r="O226" s="36" t="e">
        <f t="shared" si="7"/>
        <v>#N/A</v>
      </c>
      <c r="P226" s="87"/>
      <c r="Q226" s="89"/>
    </row>
    <row r="227" spans="2:17" ht="13.5" hidden="1">
      <c r="B227" s="85">
        <v>216</v>
      </c>
      <c r="C227" s="7"/>
      <c r="D227" s="87" t="e">
        <f>VLOOKUP(C227,'品目ﾃﾞｰﾀ'!$A$2:$B$23,2)</f>
        <v>#N/A</v>
      </c>
      <c r="E227" s="15"/>
      <c r="F227" s="3"/>
      <c r="G227" s="3"/>
      <c r="H227" s="3"/>
      <c r="I227" s="3"/>
      <c r="J227" s="3"/>
      <c r="K227" s="3"/>
      <c r="L227" s="6"/>
      <c r="M227" s="32" t="e">
        <f>IF(D227='品目ﾃﾞｰﾀ'!$B$5,"枚",IF(D227='品目ﾃﾞｰﾀ'!$B$7,"枚",IF(D227="","","本")))</f>
        <v>#N/A</v>
      </c>
      <c r="N227" s="35" t="e">
        <f t="shared" si="6"/>
        <v>#N/A</v>
      </c>
      <c r="O227" s="36" t="e">
        <f t="shared" si="7"/>
        <v>#N/A</v>
      </c>
      <c r="P227" s="87"/>
      <c r="Q227" s="89"/>
    </row>
    <row r="228" spans="2:17" ht="13.5" hidden="1">
      <c r="B228" s="85">
        <v>217</v>
      </c>
      <c r="C228" s="7"/>
      <c r="D228" s="87" t="e">
        <f>VLOOKUP(C228,'品目ﾃﾞｰﾀ'!$A$2:$B$23,2)</f>
        <v>#N/A</v>
      </c>
      <c r="E228" s="15"/>
      <c r="F228" s="3"/>
      <c r="G228" s="3"/>
      <c r="H228" s="3"/>
      <c r="I228" s="3"/>
      <c r="J228" s="3"/>
      <c r="K228" s="3"/>
      <c r="L228" s="6"/>
      <c r="M228" s="32" t="e">
        <f>IF(D228='品目ﾃﾞｰﾀ'!$B$5,"枚",IF(D228='品目ﾃﾞｰﾀ'!$B$7,"枚",IF(D228="","","本")))</f>
        <v>#N/A</v>
      </c>
      <c r="N228" s="35" t="e">
        <f t="shared" si="6"/>
        <v>#N/A</v>
      </c>
      <c r="O228" s="36" t="e">
        <f t="shared" si="7"/>
        <v>#N/A</v>
      </c>
      <c r="P228" s="87"/>
      <c r="Q228" s="89"/>
    </row>
    <row r="229" spans="2:17" ht="13.5" hidden="1">
      <c r="B229" s="85">
        <v>218</v>
      </c>
      <c r="C229" s="7"/>
      <c r="D229" s="87" t="e">
        <f>VLOOKUP(C229,'品目ﾃﾞｰﾀ'!$A$2:$B$23,2)</f>
        <v>#N/A</v>
      </c>
      <c r="E229" s="15"/>
      <c r="F229" s="3"/>
      <c r="G229" s="3"/>
      <c r="H229" s="3"/>
      <c r="I229" s="3"/>
      <c r="J229" s="3"/>
      <c r="K229" s="3"/>
      <c r="L229" s="6"/>
      <c r="M229" s="32" t="e">
        <f>IF(D229='品目ﾃﾞｰﾀ'!$B$5,"枚",IF(D229='品目ﾃﾞｰﾀ'!$B$7,"枚",IF(D229="","","本")))</f>
        <v>#N/A</v>
      </c>
      <c r="N229" s="35" t="e">
        <f t="shared" si="6"/>
        <v>#N/A</v>
      </c>
      <c r="O229" s="36" t="e">
        <f t="shared" si="7"/>
        <v>#N/A</v>
      </c>
      <c r="P229" s="87"/>
      <c r="Q229" s="89"/>
    </row>
    <row r="230" spans="2:17" ht="13.5" hidden="1">
      <c r="B230" s="85">
        <v>219</v>
      </c>
      <c r="C230" s="7"/>
      <c r="D230" s="87" t="e">
        <f>VLOOKUP(C230,'品目ﾃﾞｰﾀ'!$A$2:$B$23,2)</f>
        <v>#N/A</v>
      </c>
      <c r="E230" s="15"/>
      <c r="F230" s="3"/>
      <c r="G230" s="3"/>
      <c r="H230" s="3"/>
      <c r="I230" s="3"/>
      <c r="J230" s="3"/>
      <c r="K230" s="3"/>
      <c r="L230" s="6"/>
      <c r="M230" s="32" t="e">
        <f>IF(D230='品目ﾃﾞｰﾀ'!$B$5,"枚",IF(D230='品目ﾃﾞｰﾀ'!$B$7,"枚",IF(D230="","","本")))</f>
        <v>#N/A</v>
      </c>
      <c r="N230" s="35" t="e">
        <f t="shared" si="6"/>
        <v>#N/A</v>
      </c>
      <c r="O230" s="36" t="e">
        <f t="shared" si="7"/>
        <v>#N/A</v>
      </c>
      <c r="P230" s="87"/>
      <c r="Q230" s="89"/>
    </row>
    <row r="231" spans="2:17" ht="13.5" hidden="1">
      <c r="B231" s="85">
        <v>220</v>
      </c>
      <c r="C231" s="7"/>
      <c r="D231" s="87" t="e">
        <f>VLOOKUP(C231,'品目ﾃﾞｰﾀ'!$A$2:$B$23,2)</f>
        <v>#N/A</v>
      </c>
      <c r="E231" s="15"/>
      <c r="F231" s="3"/>
      <c r="G231" s="3"/>
      <c r="H231" s="3"/>
      <c r="I231" s="3"/>
      <c r="J231" s="3"/>
      <c r="K231" s="3"/>
      <c r="L231" s="6"/>
      <c r="M231" s="32" t="e">
        <f>IF(D231='品目ﾃﾞｰﾀ'!$B$5,"枚",IF(D231='品目ﾃﾞｰﾀ'!$B$7,"枚",IF(D231="","","本")))</f>
        <v>#N/A</v>
      </c>
      <c r="N231" s="35" t="e">
        <f t="shared" si="6"/>
        <v>#N/A</v>
      </c>
      <c r="O231" s="36" t="e">
        <f t="shared" si="7"/>
        <v>#N/A</v>
      </c>
      <c r="P231" s="87"/>
      <c r="Q231" s="89"/>
    </row>
    <row r="232" spans="2:17" ht="13.5" hidden="1">
      <c r="B232" s="85">
        <v>221</v>
      </c>
      <c r="C232" s="7"/>
      <c r="D232" s="87" t="e">
        <f>VLOOKUP(C232,'品目ﾃﾞｰﾀ'!$A$2:$B$23,2)</f>
        <v>#N/A</v>
      </c>
      <c r="E232" s="15"/>
      <c r="F232" s="3"/>
      <c r="G232" s="3"/>
      <c r="H232" s="3"/>
      <c r="I232" s="3"/>
      <c r="J232" s="3"/>
      <c r="K232" s="3"/>
      <c r="L232" s="6"/>
      <c r="M232" s="32" t="e">
        <f>IF(D232='品目ﾃﾞｰﾀ'!$B$5,"枚",IF(D232='品目ﾃﾞｰﾀ'!$B$7,"枚",IF(D232="","","本")))</f>
        <v>#N/A</v>
      </c>
      <c r="N232" s="35" t="e">
        <f t="shared" si="6"/>
        <v>#N/A</v>
      </c>
      <c r="O232" s="36" t="e">
        <f t="shared" si="7"/>
        <v>#N/A</v>
      </c>
      <c r="P232" s="87"/>
      <c r="Q232" s="89"/>
    </row>
    <row r="233" spans="2:17" ht="13.5" hidden="1">
      <c r="B233" s="85">
        <v>222</v>
      </c>
      <c r="C233" s="7"/>
      <c r="D233" s="87" t="e">
        <f>VLOOKUP(C233,'品目ﾃﾞｰﾀ'!$A$2:$B$23,2)</f>
        <v>#N/A</v>
      </c>
      <c r="E233" s="15"/>
      <c r="F233" s="3"/>
      <c r="G233" s="3"/>
      <c r="H233" s="3"/>
      <c r="I233" s="3"/>
      <c r="J233" s="3"/>
      <c r="K233" s="3"/>
      <c r="L233" s="6"/>
      <c r="M233" s="32" t="e">
        <f>IF(D233='品目ﾃﾞｰﾀ'!$B$5,"枚",IF(D233='品目ﾃﾞｰﾀ'!$B$7,"枚",IF(D233="","","本")))</f>
        <v>#N/A</v>
      </c>
      <c r="N233" s="35" t="e">
        <f t="shared" si="6"/>
        <v>#N/A</v>
      </c>
      <c r="O233" s="36" t="e">
        <f t="shared" si="7"/>
        <v>#N/A</v>
      </c>
      <c r="P233" s="87"/>
      <c r="Q233" s="89"/>
    </row>
    <row r="234" spans="2:17" ht="13.5" hidden="1">
      <c r="B234" s="85">
        <v>223</v>
      </c>
      <c r="C234" s="7"/>
      <c r="D234" s="87" t="e">
        <f>VLOOKUP(C234,'品目ﾃﾞｰﾀ'!$A$2:$B$23,2)</f>
        <v>#N/A</v>
      </c>
      <c r="E234" s="15"/>
      <c r="F234" s="3"/>
      <c r="G234" s="3"/>
      <c r="H234" s="3"/>
      <c r="I234" s="3"/>
      <c r="J234" s="3"/>
      <c r="K234" s="3"/>
      <c r="L234" s="6"/>
      <c r="M234" s="32" t="e">
        <f>IF(D234='品目ﾃﾞｰﾀ'!$B$5,"枚",IF(D234='品目ﾃﾞｰﾀ'!$B$7,"枚",IF(D234="","","本")))</f>
        <v>#N/A</v>
      </c>
      <c r="N234" s="35" t="e">
        <f t="shared" si="6"/>
        <v>#N/A</v>
      </c>
      <c r="O234" s="36" t="e">
        <f t="shared" si="7"/>
        <v>#N/A</v>
      </c>
      <c r="P234" s="87"/>
      <c r="Q234" s="89"/>
    </row>
    <row r="235" spans="2:17" ht="13.5" hidden="1">
      <c r="B235" s="85">
        <v>224</v>
      </c>
      <c r="C235" s="7"/>
      <c r="D235" s="87" t="e">
        <f>VLOOKUP(C235,'品目ﾃﾞｰﾀ'!$A$2:$B$23,2)</f>
        <v>#N/A</v>
      </c>
      <c r="E235" s="15"/>
      <c r="F235" s="3"/>
      <c r="G235" s="3"/>
      <c r="H235" s="3"/>
      <c r="I235" s="3"/>
      <c r="J235" s="3"/>
      <c r="K235" s="3"/>
      <c r="L235" s="6"/>
      <c r="M235" s="32" t="e">
        <f>IF(D235='品目ﾃﾞｰﾀ'!$B$5,"枚",IF(D235='品目ﾃﾞｰﾀ'!$B$7,"枚",IF(D235="","","本")))</f>
        <v>#N/A</v>
      </c>
      <c r="N235" s="35" t="e">
        <f t="shared" si="6"/>
        <v>#N/A</v>
      </c>
      <c r="O235" s="36" t="e">
        <f t="shared" si="7"/>
        <v>#N/A</v>
      </c>
      <c r="P235" s="87"/>
      <c r="Q235" s="89"/>
    </row>
    <row r="236" spans="2:17" ht="13.5" hidden="1">
      <c r="B236" s="85">
        <v>225</v>
      </c>
      <c r="C236" s="7"/>
      <c r="D236" s="87" t="e">
        <f>VLOOKUP(C236,'品目ﾃﾞｰﾀ'!$A$2:$B$23,2)</f>
        <v>#N/A</v>
      </c>
      <c r="E236" s="15"/>
      <c r="F236" s="3"/>
      <c r="G236" s="3"/>
      <c r="H236" s="3"/>
      <c r="I236" s="3"/>
      <c r="J236" s="3"/>
      <c r="K236" s="3"/>
      <c r="L236" s="6"/>
      <c r="M236" s="32" t="e">
        <f>IF(D236='品目ﾃﾞｰﾀ'!$B$5,"枚",IF(D236='品目ﾃﾞｰﾀ'!$B$7,"枚",IF(D236="","","本")))</f>
        <v>#N/A</v>
      </c>
      <c r="N236" s="35" t="e">
        <f t="shared" si="6"/>
        <v>#N/A</v>
      </c>
      <c r="O236" s="36" t="e">
        <f t="shared" si="7"/>
        <v>#N/A</v>
      </c>
      <c r="P236" s="87"/>
      <c r="Q236" s="89"/>
    </row>
    <row r="237" spans="2:17" ht="13.5" hidden="1">
      <c r="B237" s="85">
        <v>226</v>
      </c>
      <c r="C237" s="7"/>
      <c r="D237" s="87" t="e">
        <f>VLOOKUP(C237,'品目ﾃﾞｰﾀ'!$A$2:$B$23,2)</f>
        <v>#N/A</v>
      </c>
      <c r="E237" s="15"/>
      <c r="F237" s="3"/>
      <c r="G237" s="3"/>
      <c r="H237" s="3"/>
      <c r="I237" s="3"/>
      <c r="J237" s="3"/>
      <c r="K237" s="3"/>
      <c r="L237" s="6"/>
      <c r="M237" s="32" t="e">
        <f>IF(D237='品目ﾃﾞｰﾀ'!$B$5,"枚",IF(D237='品目ﾃﾞｰﾀ'!$B$7,"枚",IF(D237="","","本")))</f>
        <v>#N/A</v>
      </c>
      <c r="N237" s="35" t="e">
        <f t="shared" si="6"/>
        <v>#N/A</v>
      </c>
      <c r="O237" s="36" t="e">
        <f t="shared" si="7"/>
        <v>#N/A</v>
      </c>
      <c r="P237" s="87"/>
      <c r="Q237" s="89"/>
    </row>
    <row r="238" spans="2:17" ht="13.5" hidden="1">
      <c r="B238" s="85">
        <v>227</v>
      </c>
      <c r="C238" s="7"/>
      <c r="D238" s="87" t="e">
        <f>VLOOKUP(C238,'品目ﾃﾞｰﾀ'!$A$2:$B$23,2)</f>
        <v>#N/A</v>
      </c>
      <c r="E238" s="15"/>
      <c r="F238" s="3"/>
      <c r="G238" s="3"/>
      <c r="H238" s="3"/>
      <c r="I238" s="3"/>
      <c r="J238" s="3"/>
      <c r="K238" s="3"/>
      <c r="L238" s="6"/>
      <c r="M238" s="32" t="e">
        <f>IF(D238='品目ﾃﾞｰﾀ'!$B$5,"枚",IF(D238='品目ﾃﾞｰﾀ'!$B$7,"枚",IF(D238="","","本")))</f>
        <v>#N/A</v>
      </c>
      <c r="N238" s="35" t="e">
        <f t="shared" si="6"/>
        <v>#N/A</v>
      </c>
      <c r="O238" s="36" t="e">
        <f t="shared" si="7"/>
        <v>#N/A</v>
      </c>
      <c r="P238" s="87"/>
      <c r="Q238" s="89"/>
    </row>
    <row r="239" spans="2:17" ht="13.5" hidden="1">
      <c r="B239" s="85">
        <v>228</v>
      </c>
      <c r="C239" s="7"/>
      <c r="D239" s="87" t="e">
        <f>VLOOKUP(C239,'品目ﾃﾞｰﾀ'!$A$2:$B$23,2)</f>
        <v>#N/A</v>
      </c>
      <c r="E239" s="15"/>
      <c r="F239" s="3"/>
      <c r="G239" s="3"/>
      <c r="H239" s="3"/>
      <c r="I239" s="3"/>
      <c r="J239" s="3"/>
      <c r="K239" s="3"/>
      <c r="L239" s="6"/>
      <c r="M239" s="32" t="e">
        <f>IF(D239='品目ﾃﾞｰﾀ'!$B$5,"枚",IF(D239='品目ﾃﾞｰﾀ'!$B$7,"枚",IF(D239="","","本")))</f>
        <v>#N/A</v>
      </c>
      <c r="N239" s="35" t="e">
        <f t="shared" si="6"/>
        <v>#N/A</v>
      </c>
      <c r="O239" s="36" t="e">
        <f t="shared" si="7"/>
        <v>#N/A</v>
      </c>
      <c r="P239" s="87"/>
      <c r="Q239" s="89"/>
    </row>
    <row r="240" spans="2:17" ht="13.5" hidden="1">
      <c r="B240" s="85">
        <v>229</v>
      </c>
      <c r="C240" s="7"/>
      <c r="D240" s="87" t="e">
        <f>VLOOKUP(C240,'品目ﾃﾞｰﾀ'!$A$2:$B$23,2)</f>
        <v>#N/A</v>
      </c>
      <c r="E240" s="15"/>
      <c r="F240" s="3"/>
      <c r="G240" s="3"/>
      <c r="H240" s="3"/>
      <c r="I240" s="3"/>
      <c r="J240" s="3"/>
      <c r="K240" s="3"/>
      <c r="L240" s="6"/>
      <c r="M240" s="32" t="e">
        <f>IF(D240='品目ﾃﾞｰﾀ'!$B$5,"枚",IF(D240='品目ﾃﾞｰﾀ'!$B$7,"枚",IF(D240="","","本")))</f>
        <v>#N/A</v>
      </c>
      <c r="N240" s="35" t="e">
        <f t="shared" si="6"/>
        <v>#N/A</v>
      </c>
      <c r="O240" s="36" t="e">
        <f t="shared" si="7"/>
        <v>#N/A</v>
      </c>
      <c r="P240" s="87"/>
      <c r="Q240" s="89"/>
    </row>
    <row r="241" spans="2:17" ht="13.5" hidden="1">
      <c r="B241" s="85">
        <v>230</v>
      </c>
      <c r="C241" s="7"/>
      <c r="D241" s="87" t="e">
        <f>VLOOKUP(C241,'品目ﾃﾞｰﾀ'!$A$2:$B$23,2)</f>
        <v>#N/A</v>
      </c>
      <c r="E241" s="15"/>
      <c r="F241" s="3"/>
      <c r="G241" s="3"/>
      <c r="H241" s="3"/>
      <c r="I241" s="3"/>
      <c r="J241" s="3"/>
      <c r="K241" s="3"/>
      <c r="L241" s="6"/>
      <c r="M241" s="32" t="e">
        <f>IF(D241='品目ﾃﾞｰﾀ'!$B$5,"枚",IF(D241='品目ﾃﾞｰﾀ'!$B$7,"枚",IF(D241="","","本")))</f>
        <v>#N/A</v>
      </c>
      <c r="N241" s="35" t="e">
        <f t="shared" si="6"/>
        <v>#N/A</v>
      </c>
      <c r="O241" s="36" t="e">
        <f t="shared" si="7"/>
        <v>#N/A</v>
      </c>
      <c r="P241" s="87"/>
      <c r="Q241" s="89"/>
    </row>
    <row r="242" spans="2:17" ht="13.5" hidden="1">
      <c r="B242" s="85">
        <v>231</v>
      </c>
      <c r="C242" s="7"/>
      <c r="D242" s="87" t="e">
        <f>VLOOKUP(C242,'品目ﾃﾞｰﾀ'!$A$2:$B$23,2)</f>
        <v>#N/A</v>
      </c>
      <c r="E242" s="15"/>
      <c r="F242" s="3"/>
      <c r="G242" s="3"/>
      <c r="H242" s="3"/>
      <c r="I242" s="3"/>
      <c r="J242" s="3"/>
      <c r="K242" s="3"/>
      <c r="L242" s="6"/>
      <c r="M242" s="32" t="e">
        <f>IF(D242='品目ﾃﾞｰﾀ'!$B$5,"枚",IF(D242='品目ﾃﾞｰﾀ'!$B$7,"枚",IF(D242="","","本")))</f>
        <v>#N/A</v>
      </c>
      <c r="N242" s="35" t="e">
        <f t="shared" si="6"/>
        <v>#N/A</v>
      </c>
      <c r="O242" s="36" t="e">
        <f t="shared" si="7"/>
        <v>#N/A</v>
      </c>
      <c r="P242" s="87"/>
      <c r="Q242" s="89"/>
    </row>
    <row r="243" spans="2:17" ht="13.5" hidden="1">
      <c r="B243" s="85">
        <v>232</v>
      </c>
      <c r="C243" s="7"/>
      <c r="D243" s="87" t="e">
        <f>VLOOKUP(C243,'品目ﾃﾞｰﾀ'!$A$2:$B$23,2)</f>
        <v>#N/A</v>
      </c>
      <c r="E243" s="15"/>
      <c r="F243" s="3"/>
      <c r="G243" s="3"/>
      <c r="H243" s="3"/>
      <c r="I243" s="3"/>
      <c r="J243" s="3"/>
      <c r="K243" s="3"/>
      <c r="L243" s="6"/>
      <c r="M243" s="32" t="e">
        <f>IF(D243='品目ﾃﾞｰﾀ'!$B$5,"枚",IF(D243='品目ﾃﾞｰﾀ'!$B$7,"枚",IF(D243="","","本")))</f>
        <v>#N/A</v>
      </c>
      <c r="N243" s="35" t="e">
        <f t="shared" si="6"/>
        <v>#N/A</v>
      </c>
      <c r="O243" s="36" t="e">
        <f t="shared" si="7"/>
        <v>#N/A</v>
      </c>
      <c r="P243" s="87"/>
      <c r="Q243" s="89"/>
    </row>
    <row r="244" spans="2:17" ht="13.5" hidden="1">
      <c r="B244" s="85">
        <v>233</v>
      </c>
      <c r="C244" s="7"/>
      <c r="D244" s="87" t="e">
        <f>VLOOKUP(C244,'品目ﾃﾞｰﾀ'!$A$2:$B$23,2)</f>
        <v>#N/A</v>
      </c>
      <c r="E244" s="15"/>
      <c r="F244" s="3"/>
      <c r="G244" s="3"/>
      <c r="H244" s="3"/>
      <c r="I244" s="3"/>
      <c r="J244" s="3"/>
      <c r="K244" s="3"/>
      <c r="L244" s="6"/>
      <c r="M244" s="32" t="e">
        <f>IF(D244='品目ﾃﾞｰﾀ'!$B$5,"枚",IF(D244='品目ﾃﾞｰﾀ'!$B$7,"枚",IF(D244="","","本")))</f>
        <v>#N/A</v>
      </c>
      <c r="N244" s="35" t="e">
        <f t="shared" si="6"/>
        <v>#N/A</v>
      </c>
      <c r="O244" s="36" t="e">
        <f t="shared" si="7"/>
        <v>#N/A</v>
      </c>
      <c r="P244" s="87"/>
      <c r="Q244" s="89"/>
    </row>
    <row r="245" spans="2:17" ht="13.5" hidden="1">
      <c r="B245" s="85">
        <v>234</v>
      </c>
      <c r="C245" s="7"/>
      <c r="D245" s="87" t="e">
        <f>VLOOKUP(C245,'品目ﾃﾞｰﾀ'!$A$2:$B$23,2)</f>
        <v>#N/A</v>
      </c>
      <c r="E245" s="15"/>
      <c r="F245" s="3"/>
      <c r="G245" s="3"/>
      <c r="H245" s="3"/>
      <c r="I245" s="3"/>
      <c r="J245" s="3"/>
      <c r="K245" s="3"/>
      <c r="L245" s="6"/>
      <c r="M245" s="32" t="e">
        <f>IF(D245='品目ﾃﾞｰﾀ'!$B$5,"枚",IF(D245='品目ﾃﾞｰﾀ'!$B$7,"枚",IF(D245="","","本")))</f>
        <v>#N/A</v>
      </c>
      <c r="N245" s="35" t="e">
        <f t="shared" si="6"/>
        <v>#N/A</v>
      </c>
      <c r="O245" s="36" t="e">
        <f t="shared" si="7"/>
        <v>#N/A</v>
      </c>
      <c r="P245" s="87"/>
      <c r="Q245" s="89"/>
    </row>
    <row r="246" spans="2:17" ht="13.5" hidden="1">
      <c r="B246" s="85">
        <v>235</v>
      </c>
      <c r="C246" s="7"/>
      <c r="D246" s="87" t="e">
        <f>VLOOKUP(C246,'品目ﾃﾞｰﾀ'!$A$2:$B$23,2)</f>
        <v>#N/A</v>
      </c>
      <c r="E246" s="15"/>
      <c r="F246" s="3"/>
      <c r="G246" s="3"/>
      <c r="H246" s="3"/>
      <c r="I246" s="3"/>
      <c r="J246" s="3"/>
      <c r="K246" s="3"/>
      <c r="L246" s="6"/>
      <c r="M246" s="32" t="e">
        <f>IF(D246='品目ﾃﾞｰﾀ'!$B$5,"枚",IF(D246='品目ﾃﾞｰﾀ'!$B$7,"枚",IF(D246="","","本")))</f>
        <v>#N/A</v>
      </c>
      <c r="N246" s="35" t="e">
        <f t="shared" si="6"/>
        <v>#N/A</v>
      </c>
      <c r="O246" s="36" t="e">
        <f t="shared" si="7"/>
        <v>#N/A</v>
      </c>
      <c r="P246" s="87"/>
      <c r="Q246" s="89"/>
    </row>
    <row r="247" spans="2:17" ht="13.5" hidden="1">
      <c r="B247" s="85">
        <v>236</v>
      </c>
      <c r="C247" s="7"/>
      <c r="D247" s="87" t="e">
        <f>VLOOKUP(C247,'品目ﾃﾞｰﾀ'!$A$2:$B$23,2)</f>
        <v>#N/A</v>
      </c>
      <c r="E247" s="15"/>
      <c r="F247" s="3"/>
      <c r="G247" s="3"/>
      <c r="H247" s="3"/>
      <c r="I247" s="3"/>
      <c r="J247" s="3"/>
      <c r="K247" s="3"/>
      <c r="L247" s="6"/>
      <c r="M247" s="32" t="e">
        <f>IF(D247='品目ﾃﾞｰﾀ'!$B$5,"枚",IF(D247='品目ﾃﾞｰﾀ'!$B$7,"枚",IF(D247="","","本")))</f>
        <v>#N/A</v>
      </c>
      <c r="N247" s="35" t="e">
        <f t="shared" si="6"/>
        <v>#N/A</v>
      </c>
      <c r="O247" s="36" t="e">
        <f t="shared" si="7"/>
        <v>#N/A</v>
      </c>
      <c r="P247" s="87"/>
      <c r="Q247" s="89"/>
    </row>
    <row r="248" spans="2:17" ht="13.5" hidden="1">
      <c r="B248" s="85">
        <v>237</v>
      </c>
      <c r="C248" s="7"/>
      <c r="D248" s="87" t="e">
        <f>VLOOKUP(C248,'品目ﾃﾞｰﾀ'!$A$2:$B$23,2)</f>
        <v>#N/A</v>
      </c>
      <c r="E248" s="15"/>
      <c r="F248" s="3"/>
      <c r="G248" s="3"/>
      <c r="H248" s="3"/>
      <c r="I248" s="3"/>
      <c r="J248" s="3"/>
      <c r="K248" s="3"/>
      <c r="L248" s="6"/>
      <c r="M248" s="32" t="e">
        <f>IF(D248='品目ﾃﾞｰﾀ'!$B$5,"枚",IF(D248='品目ﾃﾞｰﾀ'!$B$7,"枚",IF(D248="","","本")))</f>
        <v>#N/A</v>
      </c>
      <c r="N248" s="35" t="e">
        <f t="shared" si="6"/>
        <v>#N/A</v>
      </c>
      <c r="O248" s="36" t="e">
        <f t="shared" si="7"/>
        <v>#N/A</v>
      </c>
      <c r="P248" s="87"/>
      <c r="Q248" s="89"/>
    </row>
    <row r="249" spans="2:17" ht="13.5" hidden="1">
      <c r="B249" s="85">
        <v>238</v>
      </c>
      <c r="C249" s="7"/>
      <c r="D249" s="87" t="e">
        <f>VLOOKUP(C249,'品目ﾃﾞｰﾀ'!$A$2:$B$23,2)</f>
        <v>#N/A</v>
      </c>
      <c r="E249" s="15"/>
      <c r="F249" s="3"/>
      <c r="G249" s="3"/>
      <c r="H249" s="3"/>
      <c r="I249" s="3"/>
      <c r="J249" s="3"/>
      <c r="K249" s="3"/>
      <c r="L249" s="6"/>
      <c r="M249" s="32" t="e">
        <f>IF(D249='品目ﾃﾞｰﾀ'!$B$5,"枚",IF(D249='品目ﾃﾞｰﾀ'!$B$7,"枚",IF(D249="","","本")))</f>
        <v>#N/A</v>
      </c>
      <c r="N249" s="35" t="e">
        <f t="shared" si="6"/>
        <v>#N/A</v>
      </c>
      <c r="O249" s="36" t="e">
        <f t="shared" si="7"/>
        <v>#N/A</v>
      </c>
      <c r="P249" s="87"/>
      <c r="Q249" s="89"/>
    </row>
    <row r="250" spans="2:17" ht="13.5" hidden="1">
      <c r="B250" s="85">
        <v>239</v>
      </c>
      <c r="C250" s="7"/>
      <c r="D250" s="87" t="e">
        <f>VLOOKUP(C250,'品目ﾃﾞｰﾀ'!$A$2:$B$23,2)</f>
        <v>#N/A</v>
      </c>
      <c r="E250" s="15"/>
      <c r="F250" s="3"/>
      <c r="G250" s="3"/>
      <c r="H250" s="3"/>
      <c r="I250" s="3"/>
      <c r="J250" s="3"/>
      <c r="K250" s="3"/>
      <c r="L250" s="6"/>
      <c r="M250" s="32" t="e">
        <f>IF(D250='品目ﾃﾞｰﾀ'!$B$5,"枚",IF(D250='品目ﾃﾞｰﾀ'!$B$7,"枚",IF(D250="","","本")))</f>
        <v>#N/A</v>
      </c>
      <c r="N250" s="35" t="e">
        <f t="shared" si="6"/>
        <v>#N/A</v>
      </c>
      <c r="O250" s="36" t="e">
        <f t="shared" si="7"/>
        <v>#N/A</v>
      </c>
      <c r="P250" s="87"/>
      <c r="Q250" s="89"/>
    </row>
    <row r="251" spans="2:17" ht="13.5" hidden="1">
      <c r="B251" s="85">
        <v>240</v>
      </c>
      <c r="C251" s="7"/>
      <c r="D251" s="87" t="e">
        <f>VLOOKUP(C251,'品目ﾃﾞｰﾀ'!$A$2:$B$23,2)</f>
        <v>#N/A</v>
      </c>
      <c r="E251" s="15"/>
      <c r="F251" s="3"/>
      <c r="G251" s="3"/>
      <c r="H251" s="3"/>
      <c r="I251" s="3"/>
      <c r="J251" s="3"/>
      <c r="K251" s="3"/>
      <c r="L251" s="6"/>
      <c r="M251" s="32" t="e">
        <f>IF(D251='品目ﾃﾞｰﾀ'!$B$5,"枚",IF(D251='品目ﾃﾞｰﾀ'!$B$7,"枚",IF(D251="","","本")))</f>
        <v>#N/A</v>
      </c>
      <c r="N251" s="35" t="e">
        <f t="shared" si="6"/>
        <v>#N/A</v>
      </c>
      <c r="O251" s="36" t="e">
        <f t="shared" si="7"/>
        <v>#N/A</v>
      </c>
      <c r="P251" s="87"/>
      <c r="Q251" s="89"/>
    </row>
    <row r="252" spans="2:17" ht="13.5" hidden="1">
      <c r="B252" s="85">
        <v>241</v>
      </c>
      <c r="C252" s="7"/>
      <c r="D252" s="87" t="e">
        <f>VLOOKUP(C252,'品目ﾃﾞｰﾀ'!$A$2:$B$23,2)</f>
        <v>#N/A</v>
      </c>
      <c r="E252" s="15"/>
      <c r="F252" s="3"/>
      <c r="G252" s="3"/>
      <c r="H252" s="3"/>
      <c r="I252" s="3"/>
      <c r="J252" s="3"/>
      <c r="K252" s="3"/>
      <c r="L252" s="6"/>
      <c r="M252" s="32" t="e">
        <f>IF(D252='品目ﾃﾞｰﾀ'!$B$5,"枚",IF(D252='品目ﾃﾞｰﾀ'!$B$7,"枚",IF(D252="","","本")))</f>
        <v>#N/A</v>
      </c>
      <c r="N252" s="35" t="e">
        <f t="shared" si="6"/>
        <v>#N/A</v>
      </c>
      <c r="O252" s="36" t="e">
        <f t="shared" si="7"/>
        <v>#N/A</v>
      </c>
      <c r="P252" s="87"/>
      <c r="Q252" s="89"/>
    </row>
    <row r="253" spans="2:17" ht="13.5" hidden="1">
      <c r="B253" s="85">
        <v>242</v>
      </c>
      <c r="C253" s="7"/>
      <c r="D253" s="87" t="e">
        <f>VLOOKUP(C253,'品目ﾃﾞｰﾀ'!$A$2:$B$23,2)</f>
        <v>#N/A</v>
      </c>
      <c r="E253" s="15"/>
      <c r="F253" s="3"/>
      <c r="G253" s="3"/>
      <c r="H253" s="3"/>
      <c r="I253" s="3"/>
      <c r="J253" s="3"/>
      <c r="K253" s="3"/>
      <c r="L253" s="6"/>
      <c r="M253" s="32" t="e">
        <f>IF(D253='品目ﾃﾞｰﾀ'!$B$5,"枚",IF(D253='品目ﾃﾞｰﾀ'!$B$7,"枚",IF(D253="","","本")))</f>
        <v>#N/A</v>
      </c>
      <c r="N253" s="35" t="e">
        <f t="shared" si="6"/>
        <v>#N/A</v>
      </c>
      <c r="O253" s="36" t="e">
        <f t="shared" si="7"/>
        <v>#N/A</v>
      </c>
      <c r="P253" s="87"/>
      <c r="Q253" s="89"/>
    </row>
    <row r="254" spans="2:17" ht="13.5" hidden="1">
      <c r="B254" s="85">
        <v>243</v>
      </c>
      <c r="C254" s="7"/>
      <c r="D254" s="87" t="e">
        <f>VLOOKUP(C254,'品目ﾃﾞｰﾀ'!$A$2:$B$23,2)</f>
        <v>#N/A</v>
      </c>
      <c r="E254" s="15"/>
      <c r="F254" s="3"/>
      <c r="G254" s="3"/>
      <c r="H254" s="3"/>
      <c r="I254" s="3"/>
      <c r="J254" s="3"/>
      <c r="K254" s="3"/>
      <c r="L254" s="6"/>
      <c r="M254" s="32" t="e">
        <f>IF(D254='品目ﾃﾞｰﾀ'!$B$5,"枚",IF(D254='品目ﾃﾞｰﾀ'!$B$7,"枚",IF(D254="","","本")))</f>
        <v>#N/A</v>
      </c>
      <c r="N254" s="35" t="e">
        <f t="shared" si="6"/>
        <v>#N/A</v>
      </c>
      <c r="O254" s="36" t="e">
        <f t="shared" si="7"/>
        <v>#N/A</v>
      </c>
      <c r="P254" s="87"/>
      <c r="Q254" s="89"/>
    </row>
    <row r="255" spans="2:17" ht="13.5" hidden="1">
      <c r="B255" s="85">
        <v>244</v>
      </c>
      <c r="C255" s="7"/>
      <c r="D255" s="87" t="e">
        <f>VLOOKUP(C255,'品目ﾃﾞｰﾀ'!$A$2:$B$23,2)</f>
        <v>#N/A</v>
      </c>
      <c r="E255" s="15"/>
      <c r="F255" s="3"/>
      <c r="G255" s="3"/>
      <c r="H255" s="3"/>
      <c r="I255" s="3"/>
      <c r="J255" s="3"/>
      <c r="K255" s="3"/>
      <c r="L255" s="6"/>
      <c r="M255" s="32" t="e">
        <f>IF(D255='品目ﾃﾞｰﾀ'!$B$5,"枚",IF(D255='品目ﾃﾞｰﾀ'!$B$7,"枚",IF(D255="","","本")))</f>
        <v>#N/A</v>
      </c>
      <c r="N255" s="35" t="e">
        <f t="shared" si="6"/>
        <v>#N/A</v>
      </c>
      <c r="O255" s="36" t="e">
        <f t="shared" si="7"/>
        <v>#N/A</v>
      </c>
      <c r="P255" s="87"/>
      <c r="Q255" s="89"/>
    </row>
    <row r="256" spans="2:17" ht="13.5" hidden="1">
      <c r="B256" s="85">
        <v>245</v>
      </c>
      <c r="C256" s="7"/>
      <c r="D256" s="87" t="e">
        <f>VLOOKUP(C256,'品目ﾃﾞｰﾀ'!$A$2:$B$23,2)</f>
        <v>#N/A</v>
      </c>
      <c r="E256" s="15"/>
      <c r="F256" s="3"/>
      <c r="G256" s="3"/>
      <c r="H256" s="3"/>
      <c r="I256" s="3"/>
      <c r="J256" s="3"/>
      <c r="K256" s="3"/>
      <c r="L256" s="6"/>
      <c r="M256" s="32" t="e">
        <f>IF(D256='品目ﾃﾞｰﾀ'!$B$5,"枚",IF(D256='品目ﾃﾞｰﾀ'!$B$7,"枚",IF(D256="","","本")))</f>
        <v>#N/A</v>
      </c>
      <c r="N256" s="35" t="e">
        <f t="shared" si="6"/>
        <v>#N/A</v>
      </c>
      <c r="O256" s="36" t="e">
        <f t="shared" si="7"/>
        <v>#N/A</v>
      </c>
      <c r="P256" s="87"/>
      <c r="Q256" s="89"/>
    </row>
    <row r="257" spans="2:17" ht="13.5" hidden="1">
      <c r="B257" s="85">
        <v>246</v>
      </c>
      <c r="C257" s="7"/>
      <c r="D257" s="87" t="e">
        <f>VLOOKUP(C257,'品目ﾃﾞｰﾀ'!$A$2:$B$23,2)</f>
        <v>#N/A</v>
      </c>
      <c r="E257" s="15"/>
      <c r="F257" s="3"/>
      <c r="G257" s="3"/>
      <c r="H257" s="3"/>
      <c r="I257" s="3"/>
      <c r="J257" s="3"/>
      <c r="K257" s="3"/>
      <c r="L257" s="6"/>
      <c r="M257" s="32" t="e">
        <f>IF(D257='品目ﾃﾞｰﾀ'!$B$5,"枚",IF(D257='品目ﾃﾞｰﾀ'!$B$7,"枚",IF(D257="","","本")))</f>
        <v>#N/A</v>
      </c>
      <c r="N257" s="35" t="e">
        <f t="shared" si="6"/>
        <v>#N/A</v>
      </c>
      <c r="O257" s="36" t="e">
        <f t="shared" si="7"/>
        <v>#N/A</v>
      </c>
      <c r="P257" s="87"/>
      <c r="Q257" s="89"/>
    </row>
    <row r="258" spans="2:17" ht="13.5" hidden="1">
      <c r="B258" s="85">
        <v>247</v>
      </c>
      <c r="C258" s="7"/>
      <c r="D258" s="87" t="e">
        <f>VLOOKUP(C258,'品目ﾃﾞｰﾀ'!$A$2:$B$23,2)</f>
        <v>#N/A</v>
      </c>
      <c r="E258" s="15"/>
      <c r="F258" s="3"/>
      <c r="G258" s="3"/>
      <c r="H258" s="3"/>
      <c r="I258" s="3"/>
      <c r="J258" s="3"/>
      <c r="K258" s="3"/>
      <c r="L258" s="6"/>
      <c r="M258" s="32" t="e">
        <f>IF(D258='品目ﾃﾞｰﾀ'!$B$5,"枚",IF(D258='品目ﾃﾞｰﾀ'!$B$7,"枚",IF(D258="","","本")))</f>
        <v>#N/A</v>
      </c>
      <c r="N258" s="35" t="e">
        <f t="shared" si="6"/>
        <v>#N/A</v>
      </c>
      <c r="O258" s="36" t="e">
        <f t="shared" si="7"/>
        <v>#N/A</v>
      </c>
      <c r="P258" s="87"/>
      <c r="Q258" s="89"/>
    </row>
    <row r="259" spans="2:17" ht="13.5" hidden="1">
      <c r="B259" s="85">
        <v>248</v>
      </c>
      <c r="C259" s="7"/>
      <c r="D259" s="87" t="e">
        <f>VLOOKUP(C259,'品目ﾃﾞｰﾀ'!$A$2:$B$23,2)</f>
        <v>#N/A</v>
      </c>
      <c r="E259" s="15"/>
      <c r="F259" s="3"/>
      <c r="G259" s="3"/>
      <c r="H259" s="3"/>
      <c r="I259" s="3"/>
      <c r="J259" s="3"/>
      <c r="K259" s="3"/>
      <c r="L259" s="6"/>
      <c r="M259" s="32" t="e">
        <f>IF(D259='品目ﾃﾞｰﾀ'!$B$5,"枚",IF(D259='品目ﾃﾞｰﾀ'!$B$7,"枚",IF(D259="","","本")))</f>
        <v>#N/A</v>
      </c>
      <c r="N259" s="35" t="e">
        <f t="shared" si="6"/>
        <v>#N/A</v>
      </c>
      <c r="O259" s="36" t="e">
        <f t="shared" si="7"/>
        <v>#N/A</v>
      </c>
      <c r="P259" s="87"/>
      <c r="Q259" s="89"/>
    </row>
    <row r="260" spans="2:17" ht="13.5" hidden="1">
      <c r="B260" s="85">
        <v>249</v>
      </c>
      <c r="C260" s="7"/>
      <c r="D260" s="87" t="e">
        <f>VLOOKUP(C260,'品目ﾃﾞｰﾀ'!$A$2:$B$23,2)</f>
        <v>#N/A</v>
      </c>
      <c r="E260" s="15"/>
      <c r="F260" s="3"/>
      <c r="G260" s="3"/>
      <c r="H260" s="3"/>
      <c r="I260" s="3"/>
      <c r="J260" s="3"/>
      <c r="K260" s="3"/>
      <c r="L260" s="6"/>
      <c r="M260" s="32" t="e">
        <f>IF(D260='品目ﾃﾞｰﾀ'!$B$5,"枚",IF(D260='品目ﾃﾞｰﾀ'!$B$7,"枚",IF(D260="","","本")))</f>
        <v>#N/A</v>
      </c>
      <c r="N260" s="35" t="e">
        <f t="shared" si="6"/>
        <v>#N/A</v>
      </c>
      <c r="O260" s="36" t="e">
        <f t="shared" si="7"/>
        <v>#N/A</v>
      </c>
      <c r="P260" s="87"/>
      <c r="Q260" s="89"/>
    </row>
    <row r="261" spans="2:17" ht="13.5" hidden="1">
      <c r="B261" s="85">
        <v>250</v>
      </c>
      <c r="C261" s="7"/>
      <c r="D261" s="87" t="e">
        <f>VLOOKUP(C261,'品目ﾃﾞｰﾀ'!$A$2:$B$23,2)</f>
        <v>#N/A</v>
      </c>
      <c r="E261" s="15"/>
      <c r="F261" s="3"/>
      <c r="G261" s="3"/>
      <c r="H261" s="3"/>
      <c r="I261" s="3"/>
      <c r="J261" s="3"/>
      <c r="K261" s="3"/>
      <c r="L261" s="6"/>
      <c r="M261" s="32" t="e">
        <f>IF(D261='品目ﾃﾞｰﾀ'!$B$5,"枚",IF(D261='品目ﾃﾞｰﾀ'!$B$7,"枚",IF(D261="","","本")))</f>
        <v>#N/A</v>
      </c>
      <c r="N261" s="35" t="e">
        <f t="shared" si="6"/>
        <v>#N/A</v>
      </c>
      <c r="O261" s="36" t="e">
        <f t="shared" si="7"/>
        <v>#N/A</v>
      </c>
      <c r="P261" s="87"/>
      <c r="Q261" s="89"/>
    </row>
    <row r="262" spans="2:17" ht="13.5" hidden="1">
      <c r="B262" s="85">
        <v>251</v>
      </c>
      <c r="C262" s="7"/>
      <c r="D262" s="87" t="e">
        <f>VLOOKUP(C262,'品目ﾃﾞｰﾀ'!$A$2:$B$23,2)</f>
        <v>#N/A</v>
      </c>
      <c r="E262" s="15"/>
      <c r="F262" s="3"/>
      <c r="G262" s="3"/>
      <c r="H262" s="3"/>
      <c r="I262" s="3"/>
      <c r="J262" s="3"/>
      <c r="K262" s="3"/>
      <c r="L262" s="6"/>
      <c r="M262" s="32" t="e">
        <f>IF(D262='品目ﾃﾞｰﾀ'!$B$5,"枚",IF(D262='品目ﾃﾞｰﾀ'!$B$7,"枚",IF(D262="","","本")))</f>
        <v>#N/A</v>
      </c>
      <c r="N262" s="35" t="e">
        <f t="shared" si="6"/>
        <v>#N/A</v>
      </c>
      <c r="O262" s="36" t="e">
        <f t="shared" si="7"/>
        <v>#N/A</v>
      </c>
      <c r="P262" s="87"/>
      <c r="Q262" s="89"/>
    </row>
    <row r="263" spans="2:17" ht="13.5" hidden="1">
      <c r="B263" s="85">
        <v>252</v>
      </c>
      <c r="C263" s="7"/>
      <c r="D263" s="87" t="e">
        <f>VLOOKUP(C263,'品目ﾃﾞｰﾀ'!$A$2:$B$23,2)</f>
        <v>#N/A</v>
      </c>
      <c r="E263" s="15"/>
      <c r="F263" s="3"/>
      <c r="G263" s="3"/>
      <c r="H263" s="3"/>
      <c r="I263" s="3"/>
      <c r="J263" s="3"/>
      <c r="K263" s="3"/>
      <c r="L263" s="6"/>
      <c r="M263" s="32" t="e">
        <f>IF(D263='品目ﾃﾞｰﾀ'!$B$5,"枚",IF(D263='品目ﾃﾞｰﾀ'!$B$7,"枚",IF(D263="","","本")))</f>
        <v>#N/A</v>
      </c>
      <c r="N263" s="35" t="e">
        <f t="shared" si="6"/>
        <v>#N/A</v>
      </c>
      <c r="O263" s="36" t="e">
        <f t="shared" si="7"/>
        <v>#N/A</v>
      </c>
      <c r="P263" s="87"/>
      <c r="Q263" s="89"/>
    </row>
    <row r="264" spans="2:17" ht="13.5" hidden="1">
      <c r="B264" s="85">
        <v>253</v>
      </c>
      <c r="C264" s="7"/>
      <c r="D264" s="87" t="e">
        <f>VLOOKUP(C264,'品目ﾃﾞｰﾀ'!$A$2:$B$23,2)</f>
        <v>#N/A</v>
      </c>
      <c r="E264" s="15"/>
      <c r="F264" s="3"/>
      <c r="G264" s="3"/>
      <c r="H264" s="3"/>
      <c r="I264" s="3"/>
      <c r="J264" s="3"/>
      <c r="K264" s="3"/>
      <c r="L264" s="6"/>
      <c r="M264" s="32" t="e">
        <f>IF(D264='品目ﾃﾞｰﾀ'!$B$5,"枚",IF(D264='品目ﾃﾞｰﾀ'!$B$7,"枚",IF(D264="","","本")))</f>
        <v>#N/A</v>
      </c>
      <c r="N264" s="35" t="e">
        <f t="shared" si="6"/>
        <v>#N/A</v>
      </c>
      <c r="O264" s="36" t="e">
        <f t="shared" si="7"/>
        <v>#N/A</v>
      </c>
      <c r="P264" s="87"/>
      <c r="Q264" s="89"/>
    </row>
    <row r="265" spans="2:17" ht="13.5" hidden="1">
      <c r="B265" s="85">
        <v>254</v>
      </c>
      <c r="C265" s="7"/>
      <c r="D265" s="87" t="e">
        <f>VLOOKUP(C265,'品目ﾃﾞｰﾀ'!$A$2:$B$23,2)</f>
        <v>#N/A</v>
      </c>
      <c r="E265" s="15"/>
      <c r="F265" s="3"/>
      <c r="G265" s="3"/>
      <c r="H265" s="3"/>
      <c r="I265" s="3"/>
      <c r="J265" s="3"/>
      <c r="K265" s="3"/>
      <c r="L265" s="6"/>
      <c r="M265" s="32" t="e">
        <f>IF(D265='品目ﾃﾞｰﾀ'!$B$5,"枚",IF(D265='品目ﾃﾞｰﾀ'!$B$7,"枚",IF(D265="","","本")))</f>
        <v>#N/A</v>
      </c>
      <c r="N265" s="35" t="e">
        <f t="shared" si="6"/>
        <v>#N/A</v>
      </c>
      <c r="O265" s="36" t="e">
        <f t="shared" si="7"/>
        <v>#N/A</v>
      </c>
      <c r="P265" s="87"/>
      <c r="Q265" s="89"/>
    </row>
    <row r="266" spans="2:17" ht="13.5" hidden="1">
      <c r="B266" s="85">
        <v>255</v>
      </c>
      <c r="C266" s="7"/>
      <c r="D266" s="87" t="e">
        <f>VLOOKUP(C266,'品目ﾃﾞｰﾀ'!$A$2:$B$23,2)</f>
        <v>#N/A</v>
      </c>
      <c r="E266" s="15"/>
      <c r="F266" s="3"/>
      <c r="G266" s="3"/>
      <c r="H266" s="3"/>
      <c r="I266" s="3"/>
      <c r="J266" s="3"/>
      <c r="K266" s="3"/>
      <c r="L266" s="6"/>
      <c r="M266" s="32" t="e">
        <f>IF(D266='品目ﾃﾞｰﾀ'!$B$5,"枚",IF(D266='品目ﾃﾞｰﾀ'!$B$7,"枚",IF(D266="","","本")))</f>
        <v>#N/A</v>
      </c>
      <c r="N266" s="35" t="e">
        <f t="shared" si="6"/>
        <v>#N/A</v>
      </c>
      <c r="O266" s="36" t="e">
        <f t="shared" si="7"/>
        <v>#N/A</v>
      </c>
      <c r="P266" s="87"/>
      <c r="Q266" s="89"/>
    </row>
    <row r="267" spans="2:17" ht="13.5" hidden="1">
      <c r="B267" s="85">
        <v>256</v>
      </c>
      <c r="C267" s="7"/>
      <c r="D267" s="87" t="e">
        <f>VLOOKUP(C267,'品目ﾃﾞｰﾀ'!$A$2:$B$23,2)</f>
        <v>#N/A</v>
      </c>
      <c r="E267" s="15"/>
      <c r="F267" s="3"/>
      <c r="G267" s="3"/>
      <c r="H267" s="3"/>
      <c r="I267" s="3"/>
      <c r="J267" s="3"/>
      <c r="K267" s="3"/>
      <c r="L267" s="6"/>
      <c r="M267" s="32" t="e">
        <f>IF(D267='品目ﾃﾞｰﾀ'!$B$5,"枚",IF(D267='品目ﾃﾞｰﾀ'!$B$7,"枚",IF(D267="","","本")))</f>
        <v>#N/A</v>
      </c>
      <c r="N267" s="35" t="e">
        <f t="shared" si="6"/>
        <v>#N/A</v>
      </c>
      <c r="O267" s="36" t="e">
        <f t="shared" si="7"/>
        <v>#N/A</v>
      </c>
      <c r="P267" s="87"/>
      <c r="Q267" s="89"/>
    </row>
    <row r="268" spans="2:17" ht="13.5" hidden="1">
      <c r="B268" s="85">
        <v>257</v>
      </c>
      <c r="C268" s="7"/>
      <c r="D268" s="87" t="e">
        <f>VLOOKUP(C268,'品目ﾃﾞｰﾀ'!$A$2:$B$23,2)</f>
        <v>#N/A</v>
      </c>
      <c r="E268" s="15"/>
      <c r="F268" s="3"/>
      <c r="G268" s="3"/>
      <c r="H268" s="3"/>
      <c r="I268" s="3"/>
      <c r="J268" s="3"/>
      <c r="K268" s="3"/>
      <c r="L268" s="6"/>
      <c r="M268" s="32" t="e">
        <f>IF(D268='品目ﾃﾞｰﾀ'!$B$5,"枚",IF(D268='品目ﾃﾞｰﾀ'!$B$7,"枚",IF(D268="","","本")))</f>
        <v>#N/A</v>
      </c>
      <c r="N268" s="35" t="e">
        <f t="shared" si="6"/>
        <v>#N/A</v>
      </c>
      <c r="O268" s="36" t="e">
        <f t="shared" si="7"/>
        <v>#N/A</v>
      </c>
      <c r="P268" s="87"/>
      <c r="Q268" s="89"/>
    </row>
    <row r="269" spans="2:17" ht="13.5" hidden="1">
      <c r="B269" s="85">
        <v>258</v>
      </c>
      <c r="C269" s="7"/>
      <c r="D269" s="87" t="e">
        <f>VLOOKUP(C269,'品目ﾃﾞｰﾀ'!$A$2:$B$23,2)</f>
        <v>#N/A</v>
      </c>
      <c r="E269" s="15"/>
      <c r="F269" s="3"/>
      <c r="G269" s="3"/>
      <c r="H269" s="3"/>
      <c r="I269" s="3"/>
      <c r="J269" s="3"/>
      <c r="K269" s="3"/>
      <c r="L269" s="6"/>
      <c r="M269" s="32" t="e">
        <f>IF(D269='品目ﾃﾞｰﾀ'!$B$5,"枚",IF(D269='品目ﾃﾞｰﾀ'!$B$7,"枚",IF(D269="","","本")))</f>
        <v>#N/A</v>
      </c>
      <c r="N269" s="35" t="e">
        <f t="shared" si="6"/>
        <v>#N/A</v>
      </c>
      <c r="O269" s="36" t="e">
        <f t="shared" si="7"/>
        <v>#N/A</v>
      </c>
      <c r="P269" s="87"/>
      <c r="Q269" s="89"/>
    </row>
    <row r="270" spans="2:17" ht="13.5" hidden="1">
      <c r="B270" s="85">
        <v>259</v>
      </c>
      <c r="C270" s="7"/>
      <c r="D270" s="87" t="e">
        <f>VLOOKUP(C270,'品目ﾃﾞｰﾀ'!$A$2:$B$23,2)</f>
        <v>#N/A</v>
      </c>
      <c r="E270" s="15"/>
      <c r="F270" s="3"/>
      <c r="G270" s="3"/>
      <c r="H270" s="3"/>
      <c r="I270" s="3"/>
      <c r="J270" s="3"/>
      <c r="K270" s="3"/>
      <c r="L270" s="6"/>
      <c r="M270" s="32" t="e">
        <f>IF(D270='品目ﾃﾞｰﾀ'!$B$5,"枚",IF(D270='品目ﾃﾞｰﾀ'!$B$7,"枚",IF(D270="","","本")))</f>
        <v>#N/A</v>
      </c>
      <c r="N270" s="35" t="e">
        <f aca="true" t="shared" si="8" ref="N270:N311">IF(D270="Ⅳ 壁板（家具用原板含む）",ROUND(I270*K270/1000000,4)*L270,IF(D270="Ⅵ フローリング",ROUND(I270*K270/1000000,4)*L270,ROUND(I270*J270*K270/1000000000,4)*L270))</f>
        <v>#N/A</v>
      </c>
      <c r="O270" s="36" t="e">
        <f aca="true" t="shared" si="9" ref="O270:O311">IF(D270="Ⅳ 壁板（家具用原板含む）","㎡",IF(D270="Ⅵ フローリング","㎡",IF(D270="","","㎥")))</f>
        <v>#N/A</v>
      </c>
      <c r="P270" s="87"/>
      <c r="Q270" s="89"/>
    </row>
    <row r="271" spans="2:17" ht="13.5" hidden="1">
      <c r="B271" s="85">
        <v>260</v>
      </c>
      <c r="C271" s="7"/>
      <c r="D271" s="87" t="e">
        <f>VLOOKUP(C271,'品目ﾃﾞｰﾀ'!$A$2:$B$23,2)</f>
        <v>#N/A</v>
      </c>
      <c r="E271" s="15"/>
      <c r="F271" s="3"/>
      <c r="G271" s="3"/>
      <c r="H271" s="3"/>
      <c r="I271" s="3"/>
      <c r="J271" s="3"/>
      <c r="K271" s="3"/>
      <c r="L271" s="6"/>
      <c r="M271" s="32" t="e">
        <f>IF(D271='品目ﾃﾞｰﾀ'!$B$5,"枚",IF(D271='品目ﾃﾞｰﾀ'!$B$7,"枚",IF(D271="","","本")))</f>
        <v>#N/A</v>
      </c>
      <c r="N271" s="35" t="e">
        <f t="shared" si="8"/>
        <v>#N/A</v>
      </c>
      <c r="O271" s="36" t="e">
        <f t="shared" si="9"/>
        <v>#N/A</v>
      </c>
      <c r="P271" s="87"/>
      <c r="Q271" s="89"/>
    </row>
    <row r="272" spans="2:17" ht="13.5" hidden="1">
      <c r="B272" s="85">
        <v>261</v>
      </c>
      <c r="C272" s="7"/>
      <c r="D272" s="87" t="e">
        <f>VLOOKUP(C272,'品目ﾃﾞｰﾀ'!$A$2:$B$23,2)</f>
        <v>#N/A</v>
      </c>
      <c r="E272" s="15"/>
      <c r="F272" s="3"/>
      <c r="G272" s="3"/>
      <c r="H272" s="3"/>
      <c r="I272" s="3"/>
      <c r="J272" s="3"/>
      <c r="K272" s="3"/>
      <c r="L272" s="6"/>
      <c r="M272" s="32" t="e">
        <f>IF(D272='品目ﾃﾞｰﾀ'!$B$5,"枚",IF(D272='品目ﾃﾞｰﾀ'!$B$7,"枚",IF(D272="","","本")))</f>
        <v>#N/A</v>
      </c>
      <c r="N272" s="35" t="e">
        <f t="shared" si="8"/>
        <v>#N/A</v>
      </c>
      <c r="O272" s="36" t="e">
        <f t="shared" si="9"/>
        <v>#N/A</v>
      </c>
      <c r="P272" s="87"/>
      <c r="Q272" s="89"/>
    </row>
    <row r="273" spans="2:17" ht="13.5" hidden="1">
      <c r="B273" s="85">
        <v>262</v>
      </c>
      <c r="C273" s="7"/>
      <c r="D273" s="87" t="e">
        <f>VLOOKUP(C273,'品目ﾃﾞｰﾀ'!$A$2:$B$23,2)</f>
        <v>#N/A</v>
      </c>
      <c r="E273" s="15"/>
      <c r="F273" s="3"/>
      <c r="G273" s="3"/>
      <c r="H273" s="3"/>
      <c r="I273" s="3"/>
      <c r="J273" s="3"/>
      <c r="K273" s="3"/>
      <c r="L273" s="6"/>
      <c r="M273" s="32" t="e">
        <f>IF(D273='品目ﾃﾞｰﾀ'!$B$5,"枚",IF(D273='品目ﾃﾞｰﾀ'!$B$7,"枚",IF(D273="","","本")))</f>
        <v>#N/A</v>
      </c>
      <c r="N273" s="35" t="e">
        <f t="shared" si="8"/>
        <v>#N/A</v>
      </c>
      <c r="O273" s="36" t="e">
        <f t="shared" si="9"/>
        <v>#N/A</v>
      </c>
      <c r="P273" s="87"/>
      <c r="Q273" s="89"/>
    </row>
    <row r="274" spans="2:17" ht="13.5" hidden="1">
      <c r="B274" s="85">
        <v>263</v>
      </c>
      <c r="C274" s="7"/>
      <c r="D274" s="87" t="e">
        <f>VLOOKUP(C274,'品目ﾃﾞｰﾀ'!$A$2:$B$23,2)</f>
        <v>#N/A</v>
      </c>
      <c r="E274" s="15"/>
      <c r="F274" s="3"/>
      <c r="G274" s="3"/>
      <c r="H274" s="3"/>
      <c r="I274" s="3"/>
      <c r="J274" s="3"/>
      <c r="K274" s="3"/>
      <c r="L274" s="6"/>
      <c r="M274" s="32" t="e">
        <f>IF(D274='品目ﾃﾞｰﾀ'!$B$5,"枚",IF(D274='品目ﾃﾞｰﾀ'!$B$7,"枚",IF(D274="","","本")))</f>
        <v>#N/A</v>
      </c>
      <c r="N274" s="35" t="e">
        <f t="shared" si="8"/>
        <v>#N/A</v>
      </c>
      <c r="O274" s="36" t="e">
        <f t="shared" si="9"/>
        <v>#N/A</v>
      </c>
      <c r="P274" s="87"/>
      <c r="Q274" s="89"/>
    </row>
    <row r="275" spans="2:17" ht="13.5" hidden="1">
      <c r="B275" s="85">
        <v>264</v>
      </c>
      <c r="C275" s="7"/>
      <c r="D275" s="87" t="e">
        <f>VLOOKUP(C275,'品目ﾃﾞｰﾀ'!$A$2:$B$23,2)</f>
        <v>#N/A</v>
      </c>
      <c r="E275" s="15"/>
      <c r="F275" s="3"/>
      <c r="G275" s="3"/>
      <c r="H275" s="3"/>
      <c r="I275" s="3"/>
      <c r="J275" s="3"/>
      <c r="K275" s="3"/>
      <c r="L275" s="6"/>
      <c r="M275" s="32" t="e">
        <f>IF(D275='品目ﾃﾞｰﾀ'!$B$5,"枚",IF(D275='品目ﾃﾞｰﾀ'!$B$7,"枚",IF(D275="","","本")))</f>
        <v>#N/A</v>
      </c>
      <c r="N275" s="35" t="e">
        <f t="shared" si="8"/>
        <v>#N/A</v>
      </c>
      <c r="O275" s="36" t="e">
        <f t="shared" si="9"/>
        <v>#N/A</v>
      </c>
      <c r="P275" s="87"/>
      <c r="Q275" s="89"/>
    </row>
    <row r="276" spans="2:17" ht="13.5" hidden="1">
      <c r="B276" s="85">
        <v>265</v>
      </c>
      <c r="C276" s="7"/>
      <c r="D276" s="87" t="e">
        <f>VLOOKUP(C276,'品目ﾃﾞｰﾀ'!$A$2:$B$23,2)</f>
        <v>#N/A</v>
      </c>
      <c r="E276" s="15"/>
      <c r="F276" s="3"/>
      <c r="G276" s="3"/>
      <c r="H276" s="3"/>
      <c r="I276" s="3"/>
      <c r="J276" s="3"/>
      <c r="K276" s="3"/>
      <c r="L276" s="6"/>
      <c r="M276" s="32" t="e">
        <f>IF(D276='品目ﾃﾞｰﾀ'!$B$5,"枚",IF(D276='品目ﾃﾞｰﾀ'!$B$7,"枚",IF(D276="","","本")))</f>
        <v>#N/A</v>
      </c>
      <c r="N276" s="35" t="e">
        <f t="shared" si="8"/>
        <v>#N/A</v>
      </c>
      <c r="O276" s="36" t="e">
        <f t="shared" si="9"/>
        <v>#N/A</v>
      </c>
      <c r="P276" s="87"/>
      <c r="Q276" s="89"/>
    </row>
    <row r="277" spans="2:17" ht="13.5" hidden="1">
      <c r="B277" s="85">
        <v>266</v>
      </c>
      <c r="C277" s="7"/>
      <c r="D277" s="87" t="e">
        <f>VLOOKUP(C277,'品目ﾃﾞｰﾀ'!$A$2:$B$23,2)</f>
        <v>#N/A</v>
      </c>
      <c r="E277" s="15"/>
      <c r="F277" s="3"/>
      <c r="G277" s="3"/>
      <c r="H277" s="3"/>
      <c r="I277" s="3"/>
      <c r="J277" s="3"/>
      <c r="K277" s="3"/>
      <c r="L277" s="6"/>
      <c r="M277" s="32" t="e">
        <f>IF(D277='品目ﾃﾞｰﾀ'!$B$5,"枚",IF(D277='品目ﾃﾞｰﾀ'!$B$7,"枚",IF(D277="","","本")))</f>
        <v>#N/A</v>
      </c>
      <c r="N277" s="35" t="e">
        <f t="shared" si="8"/>
        <v>#N/A</v>
      </c>
      <c r="O277" s="36" t="e">
        <f t="shared" si="9"/>
        <v>#N/A</v>
      </c>
      <c r="P277" s="87"/>
      <c r="Q277" s="89"/>
    </row>
    <row r="278" spans="2:17" ht="13.5" hidden="1">
      <c r="B278" s="85">
        <v>267</v>
      </c>
      <c r="C278" s="7"/>
      <c r="D278" s="87" t="e">
        <f>VLOOKUP(C278,'品目ﾃﾞｰﾀ'!$A$2:$B$23,2)</f>
        <v>#N/A</v>
      </c>
      <c r="E278" s="15"/>
      <c r="F278" s="3"/>
      <c r="G278" s="3"/>
      <c r="H278" s="3"/>
      <c r="I278" s="3"/>
      <c r="J278" s="3"/>
      <c r="K278" s="3"/>
      <c r="L278" s="6"/>
      <c r="M278" s="32" t="e">
        <f>IF(D278='品目ﾃﾞｰﾀ'!$B$5,"枚",IF(D278='品目ﾃﾞｰﾀ'!$B$7,"枚",IF(D278="","","本")))</f>
        <v>#N/A</v>
      </c>
      <c r="N278" s="35" t="e">
        <f t="shared" si="8"/>
        <v>#N/A</v>
      </c>
      <c r="O278" s="36" t="e">
        <f t="shared" si="9"/>
        <v>#N/A</v>
      </c>
      <c r="P278" s="87"/>
      <c r="Q278" s="89"/>
    </row>
    <row r="279" spans="2:17" ht="13.5" hidden="1">
      <c r="B279" s="85">
        <v>268</v>
      </c>
      <c r="C279" s="7"/>
      <c r="D279" s="87" t="e">
        <f>VLOOKUP(C279,'品目ﾃﾞｰﾀ'!$A$2:$B$23,2)</f>
        <v>#N/A</v>
      </c>
      <c r="E279" s="15"/>
      <c r="F279" s="3"/>
      <c r="G279" s="3"/>
      <c r="H279" s="3"/>
      <c r="I279" s="3"/>
      <c r="J279" s="3"/>
      <c r="K279" s="3"/>
      <c r="L279" s="6"/>
      <c r="M279" s="32" t="e">
        <f>IF(D279='品目ﾃﾞｰﾀ'!$B$5,"枚",IF(D279='品目ﾃﾞｰﾀ'!$B$7,"枚",IF(D279="","","本")))</f>
        <v>#N/A</v>
      </c>
      <c r="N279" s="35" t="e">
        <f t="shared" si="8"/>
        <v>#N/A</v>
      </c>
      <c r="O279" s="36" t="e">
        <f t="shared" si="9"/>
        <v>#N/A</v>
      </c>
      <c r="P279" s="87"/>
      <c r="Q279" s="89"/>
    </row>
    <row r="280" spans="2:17" ht="13.5" hidden="1">
      <c r="B280" s="85">
        <v>269</v>
      </c>
      <c r="C280" s="7"/>
      <c r="D280" s="87" t="e">
        <f>VLOOKUP(C280,'品目ﾃﾞｰﾀ'!$A$2:$B$23,2)</f>
        <v>#N/A</v>
      </c>
      <c r="E280" s="15"/>
      <c r="F280" s="3"/>
      <c r="G280" s="3"/>
      <c r="H280" s="3"/>
      <c r="I280" s="3"/>
      <c r="J280" s="3"/>
      <c r="K280" s="3"/>
      <c r="L280" s="6"/>
      <c r="M280" s="32" t="e">
        <f>IF(D280='品目ﾃﾞｰﾀ'!$B$5,"枚",IF(D280='品目ﾃﾞｰﾀ'!$B$7,"枚",IF(D280="","","本")))</f>
        <v>#N/A</v>
      </c>
      <c r="N280" s="35" t="e">
        <f t="shared" si="8"/>
        <v>#N/A</v>
      </c>
      <c r="O280" s="36" t="e">
        <f t="shared" si="9"/>
        <v>#N/A</v>
      </c>
      <c r="P280" s="87"/>
      <c r="Q280" s="89"/>
    </row>
    <row r="281" spans="2:17" ht="13.5" hidden="1">
      <c r="B281" s="85">
        <v>270</v>
      </c>
      <c r="C281" s="7"/>
      <c r="D281" s="87" t="e">
        <f>VLOOKUP(C281,'品目ﾃﾞｰﾀ'!$A$2:$B$23,2)</f>
        <v>#N/A</v>
      </c>
      <c r="E281" s="15"/>
      <c r="F281" s="3"/>
      <c r="G281" s="3"/>
      <c r="H281" s="3"/>
      <c r="I281" s="3"/>
      <c r="J281" s="3"/>
      <c r="K281" s="3"/>
      <c r="L281" s="6"/>
      <c r="M281" s="32" t="e">
        <f>IF(D281='品目ﾃﾞｰﾀ'!$B$5,"枚",IF(D281='品目ﾃﾞｰﾀ'!$B$7,"枚",IF(D281="","","本")))</f>
        <v>#N/A</v>
      </c>
      <c r="N281" s="35" t="e">
        <f t="shared" si="8"/>
        <v>#N/A</v>
      </c>
      <c r="O281" s="36" t="e">
        <f t="shared" si="9"/>
        <v>#N/A</v>
      </c>
      <c r="P281" s="87"/>
      <c r="Q281" s="89"/>
    </row>
    <row r="282" spans="2:17" ht="13.5" hidden="1">
      <c r="B282" s="85">
        <v>271</v>
      </c>
      <c r="C282" s="7"/>
      <c r="D282" s="87" t="e">
        <f>VLOOKUP(C282,'品目ﾃﾞｰﾀ'!$A$2:$B$23,2)</f>
        <v>#N/A</v>
      </c>
      <c r="E282" s="15"/>
      <c r="F282" s="3"/>
      <c r="G282" s="3"/>
      <c r="H282" s="3"/>
      <c r="I282" s="3"/>
      <c r="J282" s="3"/>
      <c r="K282" s="3"/>
      <c r="L282" s="6"/>
      <c r="M282" s="32" t="e">
        <f>IF(D282='品目ﾃﾞｰﾀ'!$B$5,"枚",IF(D282='品目ﾃﾞｰﾀ'!$B$7,"枚",IF(D282="","","本")))</f>
        <v>#N/A</v>
      </c>
      <c r="N282" s="35" t="e">
        <f t="shared" si="8"/>
        <v>#N/A</v>
      </c>
      <c r="O282" s="36" t="e">
        <f t="shared" si="9"/>
        <v>#N/A</v>
      </c>
      <c r="P282" s="87"/>
      <c r="Q282" s="89"/>
    </row>
    <row r="283" spans="2:17" ht="13.5" hidden="1">
      <c r="B283" s="85">
        <v>272</v>
      </c>
      <c r="C283" s="7"/>
      <c r="D283" s="87" t="e">
        <f>VLOOKUP(C283,'品目ﾃﾞｰﾀ'!$A$2:$B$23,2)</f>
        <v>#N/A</v>
      </c>
      <c r="E283" s="15"/>
      <c r="F283" s="3"/>
      <c r="G283" s="3"/>
      <c r="H283" s="3"/>
      <c r="I283" s="3"/>
      <c r="J283" s="3"/>
      <c r="K283" s="3"/>
      <c r="L283" s="6"/>
      <c r="M283" s="32" t="e">
        <f>IF(D283='品目ﾃﾞｰﾀ'!$B$5,"枚",IF(D283='品目ﾃﾞｰﾀ'!$B$7,"枚",IF(D283="","","本")))</f>
        <v>#N/A</v>
      </c>
      <c r="N283" s="35" t="e">
        <f t="shared" si="8"/>
        <v>#N/A</v>
      </c>
      <c r="O283" s="36" t="e">
        <f t="shared" si="9"/>
        <v>#N/A</v>
      </c>
      <c r="P283" s="87"/>
      <c r="Q283" s="89"/>
    </row>
    <row r="284" spans="2:17" ht="13.5" hidden="1">
      <c r="B284" s="85">
        <v>273</v>
      </c>
      <c r="C284" s="7"/>
      <c r="D284" s="87" t="e">
        <f>VLOOKUP(C284,'品目ﾃﾞｰﾀ'!$A$2:$B$23,2)</f>
        <v>#N/A</v>
      </c>
      <c r="E284" s="15"/>
      <c r="F284" s="3"/>
      <c r="G284" s="3"/>
      <c r="H284" s="3"/>
      <c r="I284" s="3"/>
      <c r="J284" s="3"/>
      <c r="K284" s="3"/>
      <c r="L284" s="6"/>
      <c r="M284" s="32" t="e">
        <f>IF(D284='品目ﾃﾞｰﾀ'!$B$5,"枚",IF(D284='品目ﾃﾞｰﾀ'!$B$7,"枚",IF(D284="","","本")))</f>
        <v>#N/A</v>
      </c>
      <c r="N284" s="35" t="e">
        <f t="shared" si="8"/>
        <v>#N/A</v>
      </c>
      <c r="O284" s="36" t="e">
        <f t="shared" si="9"/>
        <v>#N/A</v>
      </c>
      <c r="P284" s="87"/>
      <c r="Q284" s="89"/>
    </row>
    <row r="285" spans="2:17" ht="13.5" hidden="1">
      <c r="B285" s="85">
        <v>274</v>
      </c>
      <c r="C285" s="7"/>
      <c r="D285" s="87" t="e">
        <f>VLOOKUP(C285,'品目ﾃﾞｰﾀ'!$A$2:$B$23,2)</f>
        <v>#N/A</v>
      </c>
      <c r="E285" s="15"/>
      <c r="F285" s="3"/>
      <c r="G285" s="3"/>
      <c r="H285" s="3"/>
      <c r="I285" s="3"/>
      <c r="J285" s="3"/>
      <c r="K285" s="3"/>
      <c r="L285" s="6"/>
      <c r="M285" s="32" t="e">
        <f>IF(D285='品目ﾃﾞｰﾀ'!$B$5,"枚",IF(D285='品目ﾃﾞｰﾀ'!$B$7,"枚",IF(D285="","","本")))</f>
        <v>#N/A</v>
      </c>
      <c r="N285" s="35" t="e">
        <f t="shared" si="8"/>
        <v>#N/A</v>
      </c>
      <c r="O285" s="36" t="e">
        <f t="shared" si="9"/>
        <v>#N/A</v>
      </c>
      <c r="P285" s="87"/>
      <c r="Q285" s="89"/>
    </row>
    <row r="286" spans="2:17" ht="13.5" hidden="1">
      <c r="B286" s="85">
        <v>275</v>
      </c>
      <c r="C286" s="7"/>
      <c r="D286" s="87" t="e">
        <f>VLOOKUP(C286,'品目ﾃﾞｰﾀ'!$A$2:$B$23,2)</f>
        <v>#N/A</v>
      </c>
      <c r="E286" s="15"/>
      <c r="F286" s="3"/>
      <c r="G286" s="3"/>
      <c r="H286" s="3"/>
      <c r="I286" s="3"/>
      <c r="J286" s="3"/>
      <c r="K286" s="3"/>
      <c r="L286" s="6"/>
      <c r="M286" s="32" t="e">
        <f>IF(D286='品目ﾃﾞｰﾀ'!$B$5,"枚",IF(D286='品目ﾃﾞｰﾀ'!$B$7,"枚",IF(D286="","","本")))</f>
        <v>#N/A</v>
      </c>
      <c r="N286" s="35" t="e">
        <f t="shared" si="8"/>
        <v>#N/A</v>
      </c>
      <c r="O286" s="36" t="e">
        <f t="shared" si="9"/>
        <v>#N/A</v>
      </c>
      <c r="P286" s="87"/>
      <c r="Q286" s="89"/>
    </row>
    <row r="287" spans="2:17" ht="13.5" hidden="1">
      <c r="B287" s="85">
        <v>276</v>
      </c>
      <c r="C287" s="7"/>
      <c r="D287" s="87" t="e">
        <f>VLOOKUP(C287,'品目ﾃﾞｰﾀ'!$A$2:$B$23,2)</f>
        <v>#N/A</v>
      </c>
      <c r="E287" s="15"/>
      <c r="F287" s="3"/>
      <c r="G287" s="3"/>
      <c r="H287" s="3"/>
      <c r="I287" s="3"/>
      <c r="J287" s="3"/>
      <c r="K287" s="3"/>
      <c r="L287" s="6"/>
      <c r="M287" s="32" t="e">
        <f>IF(D287='品目ﾃﾞｰﾀ'!$B$5,"枚",IF(D287='品目ﾃﾞｰﾀ'!$B$7,"枚",IF(D287="","","本")))</f>
        <v>#N/A</v>
      </c>
      <c r="N287" s="35" t="e">
        <f t="shared" si="8"/>
        <v>#N/A</v>
      </c>
      <c r="O287" s="36" t="e">
        <f t="shared" si="9"/>
        <v>#N/A</v>
      </c>
      <c r="P287" s="87"/>
      <c r="Q287" s="89"/>
    </row>
    <row r="288" spans="2:17" ht="13.5" hidden="1">
      <c r="B288" s="85">
        <v>277</v>
      </c>
      <c r="C288" s="7"/>
      <c r="D288" s="87" t="e">
        <f>VLOOKUP(C288,'品目ﾃﾞｰﾀ'!$A$2:$B$23,2)</f>
        <v>#N/A</v>
      </c>
      <c r="E288" s="15"/>
      <c r="F288" s="3"/>
      <c r="G288" s="3"/>
      <c r="H288" s="3"/>
      <c r="I288" s="3"/>
      <c r="J288" s="3"/>
      <c r="K288" s="3"/>
      <c r="L288" s="6"/>
      <c r="M288" s="32" t="e">
        <f>IF(D288='品目ﾃﾞｰﾀ'!$B$5,"枚",IF(D288='品目ﾃﾞｰﾀ'!$B$7,"枚",IF(D288="","","本")))</f>
        <v>#N/A</v>
      </c>
      <c r="N288" s="35" t="e">
        <f t="shared" si="8"/>
        <v>#N/A</v>
      </c>
      <c r="O288" s="36" t="e">
        <f t="shared" si="9"/>
        <v>#N/A</v>
      </c>
      <c r="P288" s="87"/>
      <c r="Q288" s="89"/>
    </row>
    <row r="289" spans="2:17" ht="13.5" hidden="1">
      <c r="B289" s="85">
        <v>278</v>
      </c>
      <c r="C289" s="7"/>
      <c r="D289" s="87" t="e">
        <f>VLOOKUP(C289,'品目ﾃﾞｰﾀ'!$A$2:$B$23,2)</f>
        <v>#N/A</v>
      </c>
      <c r="E289" s="15"/>
      <c r="F289" s="3"/>
      <c r="G289" s="3"/>
      <c r="H289" s="3"/>
      <c r="I289" s="3"/>
      <c r="J289" s="3"/>
      <c r="K289" s="3"/>
      <c r="L289" s="6"/>
      <c r="M289" s="32" t="e">
        <f>IF(D289='品目ﾃﾞｰﾀ'!$B$5,"枚",IF(D289='品目ﾃﾞｰﾀ'!$B$7,"枚",IF(D289="","","本")))</f>
        <v>#N/A</v>
      </c>
      <c r="N289" s="35" t="e">
        <f t="shared" si="8"/>
        <v>#N/A</v>
      </c>
      <c r="O289" s="36" t="e">
        <f t="shared" si="9"/>
        <v>#N/A</v>
      </c>
      <c r="P289" s="87"/>
      <c r="Q289" s="89"/>
    </row>
    <row r="290" spans="2:17" ht="13.5" hidden="1">
      <c r="B290" s="85">
        <v>279</v>
      </c>
      <c r="C290" s="7"/>
      <c r="D290" s="87" t="e">
        <f>VLOOKUP(C290,'品目ﾃﾞｰﾀ'!$A$2:$B$23,2)</f>
        <v>#N/A</v>
      </c>
      <c r="E290" s="15"/>
      <c r="F290" s="3"/>
      <c r="G290" s="3"/>
      <c r="H290" s="3"/>
      <c r="I290" s="3"/>
      <c r="J290" s="3"/>
      <c r="K290" s="3"/>
      <c r="L290" s="6"/>
      <c r="M290" s="32" t="e">
        <f>IF(D290='品目ﾃﾞｰﾀ'!$B$5,"枚",IF(D290='品目ﾃﾞｰﾀ'!$B$7,"枚",IF(D290="","","本")))</f>
        <v>#N/A</v>
      </c>
      <c r="N290" s="35" t="e">
        <f t="shared" si="8"/>
        <v>#N/A</v>
      </c>
      <c r="O290" s="36" t="e">
        <f t="shared" si="9"/>
        <v>#N/A</v>
      </c>
      <c r="P290" s="87"/>
      <c r="Q290" s="89"/>
    </row>
    <row r="291" spans="2:17" ht="13.5" hidden="1">
      <c r="B291" s="85">
        <v>280</v>
      </c>
      <c r="C291" s="7"/>
      <c r="D291" s="87" t="e">
        <f>VLOOKUP(C291,'品目ﾃﾞｰﾀ'!$A$2:$B$23,2)</f>
        <v>#N/A</v>
      </c>
      <c r="E291" s="15"/>
      <c r="F291" s="3"/>
      <c r="G291" s="3"/>
      <c r="H291" s="3"/>
      <c r="I291" s="3"/>
      <c r="J291" s="3"/>
      <c r="K291" s="3"/>
      <c r="L291" s="6"/>
      <c r="M291" s="32" t="e">
        <f>IF(D291='品目ﾃﾞｰﾀ'!$B$5,"枚",IF(D291='品目ﾃﾞｰﾀ'!$B$7,"枚",IF(D291="","","本")))</f>
        <v>#N/A</v>
      </c>
      <c r="N291" s="35" t="e">
        <f t="shared" si="8"/>
        <v>#N/A</v>
      </c>
      <c r="O291" s="36" t="e">
        <f t="shared" si="9"/>
        <v>#N/A</v>
      </c>
      <c r="P291" s="87"/>
      <c r="Q291" s="89"/>
    </row>
    <row r="292" spans="2:17" ht="13.5" hidden="1">
      <c r="B292" s="85">
        <v>281</v>
      </c>
      <c r="C292" s="7"/>
      <c r="D292" s="87" t="e">
        <f>VLOOKUP(C292,'品目ﾃﾞｰﾀ'!$A$2:$B$23,2)</f>
        <v>#N/A</v>
      </c>
      <c r="E292" s="15"/>
      <c r="F292" s="3"/>
      <c r="G292" s="3"/>
      <c r="H292" s="3"/>
      <c r="I292" s="3"/>
      <c r="J292" s="3"/>
      <c r="K292" s="3"/>
      <c r="L292" s="6"/>
      <c r="M292" s="32" t="e">
        <f>IF(D292='品目ﾃﾞｰﾀ'!$B$5,"枚",IF(D292='品目ﾃﾞｰﾀ'!$B$7,"枚",IF(D292="","","本")))</f>
        <v>#N/A</v>
      </c>
      <c r="N292" s="35" t="e">
        <f t="shared" si="8"/>
        <v>#N/A</v>
      </c>
      <c r="O292" s="36" t="e">
        <f t="shared" si="9"/>
        <v>#N/A</v>
      </c>
      <c r="P292" s="87"/>
      <c r="Q292" s="89"/>
    </row>
    <row r="293" spans="2:17" ht="13.5" hidden="1">
      <c r="B293" s="85">
        <v>282</v>
      </c>
      <c r="C293" s="7"/>
      <c r="D293" s="87" t="e">
        <f>VLOOKUP(C293,'品目ﾃﾞｰﾀ'!$A$2:$B$23,2)</f>
        <v>#N/A</v>
      </c>
      <c r="E293" s="15"/>
      <c r="F293" s="3"/>
      <c r="G293" s="3"/>
      <c r="H293" s="3"/>
      <c r="I293" s="3"/>
      <c r="J293" s="3"/>
      <c r="K293" s="3"/>
      <c r="L293" s="6"/>
      <c r="M293" s="32" t="e">
        <f>IF(D293='品目ﾃﾞｰﾀ'!$B$5,"枚",IF(D293='品目ﾃﾞｰﾀ'!$B$7,"枚",IF(D293="","","本")))</f>
        <v>#N/A</v>
      </c>
      <c r="N293" s="35" t="e">
        <f t="shared" si="8"/>
        <v>#N/A</v>
      </c>
      <c r="O293" s="36" t="e">
        <f t="shared" si="9"/>
        <v>#N/A</v>
      </c>
      <c r="P293" s="87"/>
      <c r="Q293" s="89"/>
    </row>
    <row r="294" spans="2:17" ht="13.5" hidden="1">
      <c r="B294" s="85">
        <v>283</v>
      </c>
      <c r="C294" s="7"/>
      <c r="D294" s="87" t="e">
        <f>VLOOKUP(C294,'品目ﾃﾞｰﾀ'!$A$2:$B$23,2)</f>
        <v>#N/A</v>
      </c>
      <c r="E294" s="15"/>
      <c r="F294" s="3"/>
      <c r="G294" s="3"/>
      <c r="H294" s="3"/>
      <c r="I294" s="3"/>
      <c r="J294" s="3"/>
      <c r="K294" s="3"/>
      <c r="L294" s="6"/>
      <c r="M294" s="32" t="e">
        <f>IF(D294='品目ﾃﾞｰﾀ'!$B$5,"枚",IF(D294='品目ﾃﾞｰﾀ'!$B$7,"枚",IF(D294="","","本")))</f>
        <v>#N/A</v>
      </c>
      <c r="N294" s="35" t="e">
        <f t="shared" si="8"/>
        <v>#N/A</v>
      </c>
      <c r="O294" s="36" t="e">
        <f t="shared" si="9"/>
        <v>#N/A</v>
      </c>
      <c r="P294" s="87"/>
      <c r="Q294" s="89"/>
    </row>
    <row r="295" spans="2:17" ht="13.5" hidden="1">
      <c r="B295" s="85">
        <v>284</v>
      </c>
      <c r="C295" s="7"/>
      <c r="D295" s="87" t="e">
        <f>VLOOKUP(C295,'品目ﾃﾞｰﾀ'!$A$2:$B$23,2)</f>
        <v>#N/A</v>
      </c>
      <c r="E295" s="15"/>
      <c r="F295" s="3"/>
      <c r="G295" s="3"/>
      <c r="H295" s="3"/>
      <c r="I295" s="3"/>
      <c r="J295" s="3"/>
      <c r="K295" s="3"/>
      <c r="L295" s="6"/>
      <c r="M295" s="32" t="e">
        <f>IF(D295='品目ﾃﾞｰﾀ'!$B$5,"枚",IF(D295='品目ﾃﾞｰﾀ'!$B$7,"枚",IF(D295="","","本")))</f>
        <v>#N/A</v>
      </c>
      <c r="N295" s="35" t="e">
        <f t="shared" si="8"/>
        <v>#N/A</v>
      </c>
      <c r="O295" s="36" t="e">
        <f t="shared" si="9"/>
        <v>#N/A</v>
      </c>
      <c r="P295" s="87"/>
      <c r="Q295" s="89"/>
    </row>
    <row r="296" spans="2:17" ht="13.5" hidden="1">
      <c r="B296" s="85">
        <v>285</v>
      </c>
      <c r="C296" s="7"/>
      <c r="D296" s="87" t="e">
        <f>VLOOKUP(C296,'品目ﾃﾞｰﾀ'!$A$2:$B$23,2)</f>
        <v>#N/A</v>
      </c>
      <c r="E296" s="15"/>
      <c r="F296" s="3"/>
      <c r="G296" s="3"/>
      <c r="H296" s="3"/>
      <c r="I296" s="3"/>
      <c r="J296" s="3"/>
      <c r="K296" s="3"/>
      <c r="L296" s="6"/>
      <c r="M296" s="32" t="e">
        <f>IF(D296='品目ﾃﾞｰﾀ'!$B$5,"枚",IF(D296='品目ﾃﾞｰﾀ'!$B$7,"枚",IF(D296="","","本")))</f>
        <v>#N/A</v>
      </c>
      <c r="N296" s="35" t="e">
        <f t="shared" si="8"/>
        <v>#N/A</v>
      </c>
      <c r="O296" s="36" t="e">
        <f t="shared" si="9"/>
        <v>#N/A</v>
      </c>
      <c r="P296" s="87"/>
      <c r="Q296" s="89"/>
    </row>
    <row r="297" spans="2:17" ht="13.5" hidden="1">
      <c r="B297" s="85">
        <v>286</v>
      </c>
      <c r="C297" s="7"/>
      <c r="D297" s="87" t="e">
        <f>VLOOKUP(C297,'品目ﾃﾞｰﾀ'!$A$2:$B$23,2)</f>
        <v>#N/A</v>
      </c>
      <c r="E297" s="15"/>
      <c r="F297" s="3"/>
      <c r="G297" s="3"/>
      <c r="H297" s="3"/>
      <c r="I297" s="3"/>
      <c r="J297" s="3"/>
      <c r="K297" s="3"/>
      <c r="L297" s="6"/>
      <c r="M297" s="32" t="e">
        <f>IF(D297='品目ﾃﾞｰﾀ'!$B$5,"枚",IF(D297='品目ﾃﾞｰﾀ'!$B$7,"枚",IF(D297="","","本")))</f>
        <v>#N/A</v>
      </c>
      <c r="N297" s="35" t="e">
        <f t="shared" si="8"/>
        <v>#N/A</v>
      </c>
      <c r="O297" s="36" t="e">
        <f t="shared" si="9"/>
        <v>#N/A</v>
      </c>
      <c r="P297" s="87"/>
      <c r="Q297" s="89"/>
    </row>
    <row r="298" spans="2:17" ht="13.5" hidden="1">
      <c r="B298" s="85">
        <v>287</v>
      </c>
      <c r="C298" s="7"/>
      <c r="D298" s="87" t="e">
        <f>VLOOKUP(C298,'品目ﾃﾞｰﾀ'!$A$2:$B$23,2)</f>
        <v>#N/A</v>
      </c>
      <c r="E298" s="15"/>
      <c r="F298" s="3"/>
      <c r="G298" s="3"/>
      <c r="H298" s="3"/>
      <c r="I298" s="3"/>
      <c r="J298" s="3"/>
      <c r="K298" s="3"/>
      <c r="L298" s="6"/>
      <c r="M298" s="32" t="e">
        <f>IF(D298='品目ﾃﾞｰﾀ'!$B$5,"枚",IF(D298='品目ﾃﾞｰﾀ'!$B$7,"枚",IF(D298="","","本")))</f>
        <v>#N/A</v>
      </c>
      <c r="N298" s="35" t="e">
        <f t="shared" si="8"/>
        <v>#N/A</v>
      </c>
      <c r="O298" s="36" t="e">
        <f t="shared" si="9"/>
        <v>#N/A</v>
      </c>
      <c r="P298" s="87"/>
      <c r="Q298" s="89"/>
    </row>
    <row r="299" spans="2:17" ht="13.5" hidden="1">
      <c r="B299" s="85">
        <v>288</v>
      </c>
      <c r="C299" s="7"/>
      <c r="D299" s="87" t="e">
        <f>VLOOKUP(C299,'品目ﾃﾞｰﾀ'!$A$2:$B$23,2)</f>
        <v>#N/A</v>
      </c>
      <c r="E299" s="15"/>
      <c r="F299" s="3"/>
      <c r="G299" s="3"/>
      <c r="H299" s="3"/>
      <c r="I299" s="3"/>
      <c r="J299" s="3"/>
      <c r="K299" s="3"/>
      <c r="L299" s="6"/>
      <c r="M299" s="32" t="e">
        <f>IF(D299='品目ﾃﾞｰﾀ'!$B$5,"枚",IF(D299='品目ﾃﾞｰﾀ'!$B$7,"枚",IF(D299="","","本")))</f>
        <v>#N/A</v>
      </c>
      <c r="N299" s="35" t="e">
        <f t="shared" si="8"/>
        <v>#N/A</v>
      </c>
      <c r="O299" s="36" t="e">
        <f t="shared" si="9"/>
        <v>#N/A</v>
      </c>
      <c r="P299" s="87"/>
      <c r="Q299" s="89"/>
    </row>
    <row r="300" spans="2:17" ht="13.5" hidden="1">
      <c r="B300" s="85">
        <v>289</v>
      </c>
      <c r="C300" s="7"/>
      <c r="D300" s="87" t="e">
        <f>VLOOKUP(C300,'品目ﾃﾞｰﾀ'!$A$2:$B$23,2)</f>
        <v>#N/A</v>
      </c>
      <c r="E300" s="15"/>
      <c r="F300" s="3"/>
      <c r="G300" s="3"/>
      <c r="H300" s="3"/>
      <c r="I300" s="3"/>
      <c r="J300" s="3"/>
      <c r="K300" s="3"/>
      <c r="L300" s="6"/>
      <c r="M300" s="32" t="e">
        <f>IF(D300='品目ﾃﾞｰﾀ'!$B$5,"枚",IF(D300='品目ﾃﾞｰﾀ'!$B$7,"枚",IF(D300="","","本")))</f>
        <v>#N/A</v>
      </c>
      <c r="N300" s="35" t="e">
        <f t="shared" si="8"/>
        <v>#N/A</v>
      </c>
      <c r="O300" s="36" t="e">
        <f t="shared" si="9"/>
        <v>#N/A</v>
      </c>
      <c r="P300" s="87"/>
      <c r="Q300" s="89"/>
    </row>
    <row r="301" spans="2:17" ht="13.5" hidden="1">
      <c r="B301" s="85">
        <v>290</v>
      </c>
      <c r="C301" s="7"/>
      <c r="D301" s="87" t="e">
        <f>VLOOKUP(C301,'品目ﾃﾞｰﾀ'!$A$2:$B$23,2)</f>
        <v>#N/A</v>
      </c>
      <c r="E301" s="15"/>
      <c r="F301" s="3"/>
      <c r="G301" s="3"/>
      <c r="H301" s="3"/>
      <c r="I301" s="3"/>
      <c r="J301" s="3"/>
      <c r="K301" s="3"/>
      <c r="L301" s="6"/>
      <c r="M301" s="32" t="e">
        <f>IF(D301='品目ﾃﾞｰﾀ'!$B$5,"枚",IF(D301='品目ﾃﾞｰﾀ'!$B$7,"枚",IF(D301="","","本")))</f>
        <v>#N/A</v>
      </c>
      <c r="N301" s="35" t="e">
        <f t="shared" si="8"/>
        <v>#N/A</v>
      </c>
      <c r="O301" s="36" t="e">
        <f t="shared" si="9"/>
        <v>#N/A</v>
      </c>
      <c r="P301" s="87"/>
      <c r="Q301" s="89"/>
    </row>
    <row r="302" spans="2:17" ht="13.5" hidden="1">
      <c r="B302" s="85">
        <v>291</v>
      </c>
      <c r="C302" s="7"/>
      <c r="D302" s="87" t="e">
        <f>VLOOKUP(C302,'品目ﾃﾞｰﾀ'!$A$2:$B$23,2)</f>
        <v>#N/A</v>
      </c>
      <c r="E302" s="15"/>
      <c r="F302" s="3"/>
      <c r="G302" s="3"/>
      <c r="H302" s="3"/>
      <c r="I302" s="3"/>
      <c r="J302" s="3"/>
      <c r="K302" s="3"/>
      <c r="L302" s="6"/>
      <c r="M302" s="32" t="e">
        <f>IF(D302='品目ﾃﾞｰﾀ'!$B$5,"枚",IF(D302='品目ﾃﾞｰﾀ'!$B$7,"枚",IF(D302="","","本")))</f>
        <v>#N/A</v>
      </c>
      <c r="N302" s="35" t="e">
        <f t="shared" si="8"/>
        <v>#N/A</v>
      </c>
      <c r="O302" s="36" t="e">
        <f t="shared" si="9"/>
        <v>#N/A</v>
      </c>
      <c r="P302" s="87"/>
      <c r="Q302" s="89"/>
    </row>
    <row r="303" spans="2:17" ht="13.5" hidden="1">
      <c r="B303" s="85">
        <v>292</v>
      </c>
      <c r="C303" s="7"/>
      <c r="D303" s="87" t="e">
        <f>VLOOKUP(C303,'品目ﾃﾞｰﾀ'!$A$2:$B$23,2)</f>
        <v>#N/A</v>
      </c>
      <c r="E303" s="15"/>
      <c r="F303" s="3"/>
      <c r="G303" s="3"/>
      <c r="H303" s="3"/>
      <c r="I303" s="3"/>
      <c r="J303" s="3"/>
      <c r="K303" s="3"/>
      <c r="L303" s="6"/>
      <c r="M303" s="32" t="e">
        <f>IF(D303='品目ﾃﾞｰﾀ'!$B$5,"枚",IF(D303='品目ﾃﾞｰﾀ'!$B$7,"枚",IF(D303="","","本")))</f>
        <v>#N/A</v>
      </c>
      <c r="N303" s="35" t="e">
        <f t="shared" si="8"/>
        <v>#N/A</v>
      </c>
      <c r="O303" s="36" t="e">
        <f t="shared" si="9"/>
        <v>#N/A</v>
      </c>
      <c r="P303" s="87"/>
      <c r="Q303" s="89"/>
    </row>
    <row r="304" spans="2:17" ht="13.5" hidden="1">
      <c r="B304" s="85">
        <v>293</v>
      </c>
      <c r="C304" s="7"/>
      <c r="D304" s="87" t="e">
        <f>VLOOKUP(C304,'品目ﾃﾞｰﾀ'!$A$2:$B$23,2)</f>
        <v>#N/A</v>
      </c>
      <c r="E304" s="15"/>
      <c r="F304" s="3"/>
      <c r="G304" s="3"/>
      <c r="H304" s="3"/>
      <c r="I304" s="3"/>
      <c r="J304" s="3"/>
      <c r="K304" s="3"/>
      <c r="L304" s="6"/>
      <c r="M304" s="32" t="e">
        <f>IF(D304='品目ﾃﾞｰﾀ'!$B$5,"枚",IF(D304='品目ﾃﾞｰﾀ'!$B$7,"枚",IF(D304="","","本")))</f>
        <v>#N/A</v>
      </c>
      <c r="N304" s="35" t="e">
        <f t="shared" si="8"/>
        <v>#N/A</v>
      </c>
      <c r="O304" s="36" t="e">
        <f t="shared" si="9"/>
        <v>#N/A</v>
      </c>
      <c r="P304" s="87"/>
      <c r="Q304" s="89"/>
    </row>
    <row r="305" spans="2:17" ht="13.5" hidden="1">
      <c r="B305" s="85">
        <v>294</v>
      </c>
      <c r="C305" s="7"/>
      <c r="D305" s="87" t="e">
        <f>VLOOKUP(C305,'品目ﾃﾞｰﾀ'!$A$2:$B$23,2)</f>
        <v>#N/A</v>
      </c>
      <c r="E305" s="15"/>
      <c r="F305" s="3"/>
      <c r="G305" s="3"/>
      <c r="H305" s="3"/>
      <c r="I305" s="3"/>
      <c r="J305" s="3"/>
      <c r="K305" s="3"/>
      <c r="L305" s="6"/>
      <c r="M305" s="32" t="e">
        <f>IF(D305='品目ﾃﾞｰﾀ'!$B$5,"枚",IF(D305='品目ﾃﾞｰﾀ'!$B$7,"枚",IF(D305="","","本")))</f>
        <v>#N/A</v>
      </c>
      <c r="N305" s="35" t="e">
        <f t="shared" si="8"/>
        <v>#N/A</v>
      </c>
      <c r="O305" s="36" t="e">
        <f t="shared" si="9"/>
        <v>#N/A</v>
      </c>
      <c r="P305" s="87"/>
      <c r="Q305" s="89"/>
    </row>
    <row r="306" spans="2:17" ht="13.5" hidden="1">
      <c r="B306" s="85">
        <v>295</v>
      </c>
      <c r="C306" s="7"/>
      <c r="D306" s="87" t="e">
        <f>VLOOKUP(C306,'品目ﾃﾞｰﾀ'!$A$2:$B$23,2)</f>
        <v>#N/A</v>
      </c>
      <c r="E306" s="15"/>
      <c r="F306" s="3"/>
      <c r="G306" s="3"/>
      <c r="H306" s="3"/>
      <c r="I306" s="3"/>
      <c r="J306" s="3"/>
      <c r="K306" s="3"/>
      <c r="L306" s="6"/>
      <c r="M306" s="32" t="e">
        <f>IF(D306='品目ﾃﾞｰﾀ'!$B$5,"枚",IF(D306='品目ﾃﾞｰﾀ'!$B$7,"枚",IF(D306="","","本")))</f>
        <v>#N/A</v>
      </c>
      <c r="N306" s="35" t="e">
        <f t="shared" si="8"/>
        <v>#N/A</v>
      </c>
      <c r="O306" s="36" t="e">
        <f t="shared" si="9"/>
        <v>#N/A</v>
      </c>
      <c r="P306" s="87"/>
      <c r="Q306" s="89"/>
    </row>
    <row r="307" spans="2:17" ht="13.5" hidden="1">
      <c r="B307" s="85">
        <v>296</v>
      </c>
      <c r="C307" s="7"/>
      <c r="D307" s="87" t="e">
        <f>VLOOKUP(C307,'品目ﾃﾞｰﾀ'!$A$2:$B$23,2)</f>
        <v>#N/A</v>
      </c>
      <c r="E307" s="15"/>
      <c r="F307" s="3"/>
      <c r="G307" s="3"/>
      <c r="H307" s="3"/>
      <c r="I307" s="3"/>
      <c r="J307" s="3"/>
      <c r="K307" s="3"/>
      <c r="L307" s="6"/>
      <c r="M307" s="32" t="e">
        <f>IF(D307='品目ﾃﾞｰﾀ'!$B$5,"枚",IF(D307='品目ﾃﾞｰﾀ'!$B$7,"枚",IF(D307="","","本")))</f>
        <v>#N/A</v>
      </c>
      <c r="N307" s="35" t="e">
        <f t="shared" si="8"/>
        <v>#N/A</v>
      </c>
      <c r="O307" s="36" t="e">
        <f t="shared" si="9"/>
        <v>#N/A</v>
      </c>
      <c r="P307" s="87"/>
      <c r="Q307" s="89"/>
    </row>
    <row r="308" spans="2:17" ht="13.5" hidden="1">
      <c r="B308" s="85">
        <v>297</v>
      </c>
      <c r="C308" s="7"/>
      <c r="D308" s="87" t="e">
        <f>VLOOKUP(C308,'品目ﾃﾞｰﾀ'!$A$2:$B$23,2)</f>
        <v>#N/A</v>
      </c>
      <c r="E308" s="15"/>
      <c r="F308" s="3"/>
      <c r="G308" s="3"/>
      <c r="H308" s="3"/>
      <c r="I308" s="3"/>
      <c r="J308" s="3"/>
      <c r="K308" s="3"/>
      <c r="L308" s="6"/>
      <c r="M308" s="32" t="e">
        <f>IF(D308='品目ﾃﾞｰﾀ'!$B$5,"枚",IF(D308='品目ﾃﾞｰﾀ'!$B$7,"枚",IF(D308="","","本")))</f>
        <v>#N/A</v>
      </c>
      <c r="N308" s="35" t="e">
        <f t="shared" si="8"/>
        <v>#N/A</v>
      </c>
      <c r="O308" s="36" t="e">
        <f t="shared" si="9"/>
        <v>#N/A</v>
      </c>
      <c r="P308" s="87"/>
      <c r="Q308" s="89"/>
    </row>
    <row r="309" spans="2:17" ht="13.5" hidden="1">
      <c r="B309" s="85">
        <v>298</v>
      </c>
      <c r="C309" s="7"/>
      <c r="D309" s="87" t="e">
        <f>VLOOKUP(C309,'品目ﾃﾞｰﾀ'!$A$2:$B$23,2)</f>
        <v>#N/A</v>
      </c>
      <c r="E309" s="15"/>
      <c r="F309" s="3"/>
      <c r="G309" s="3"/>
      <c r="H309" s="3"/>
      <c r="I309" s="3"/>
      <c r="J309" s="3"/>
      <c r="K309" s="3"/>
      <c r="L309" s="6"/>
      <c r="M309" s="32" t="e">
        <f>IF(D309='品目ﾃﾞｰﾀ'!$B$5,"枚",IF(D309='品目ﾃﾞｰﾀ'!$B$7,"枚",IF(D309="","","本")))</f>
        <v>#N/A</v>
      </c>
      <c r="N309" s="35" t="e">
        <f t="shared" si="8"/>
        <v>#N/A</v>
      </c>
      <c r="O309" s="36" t="e">
        <f t="shared" si="9"/>
        <v>#N/A</v>
      </c>
      <c r="P309" s="87"/>
      <c r="Q309" s="89"/>
    </row>
    <row r="310" spans="2:17" ht="13.5" hidden="1">
      <c r="B310" s="85">
        <v>299</v>
      </c>
      <c r="C310" s="7"/>
      <c r="D310" s="87" t="e">
        <f>VLOOKUP(C310,'品目ﾃﾞｰﾀ'!$A$2:$B$23,2)</f>
        <v>#N/A</v>
      </c>
      <c r="E310" s="15"/>
      <c r="F310" s="3"/>
      <c r="G310" s="3"/>
      <c r="H310" s="3"/>
      <c r="I310" s="3"/>
      <c r="J310" s="3"/>
      <c r="K310" s="3"/>
      <c r="L310" s="6"/>
      <c r="M310" s="32" t="e">
        <f>IF(D310='品目ﾃﾞｰﾀ'!$B$5,"枚",IF(D310='品目ﾃﾞｰﾀ'!$B$7,"枚",IF(D310="","","本")))</f>
        <v>#N/A</v>
      </c>
      <c r="N310" s="35" t="e">
        <f t="shared" si="8"/>
        <v>#N/A</v>
      </c>
      <c r="O310" s="36" t="e">
        <f t="shared" si="9"/>
        <v>#N/A</v>
      </c>
      <c r="P310" s="87"/>
      <c r="Q310" s="89"/>
    </row>
    <row r="311" spans="2:17" ht="13.5" hidden="1">
      <c r="B311" s="85">
        <v>300</v>
      </c>
      <c r="C311" s="7"/>
      <c r="D311" s="87" t="e">
        <f>VLOOKUP(C311,'品目ﾃﾞｰﾀ'!$A$2:$B$23,2)</f>
        <v>#N/A</v>
      </c>
      <c r="E311" s="15"/>
      <c r="F311" s="3"/>
      <c r="G311" s="3"/>
      <c r="H311" s="3"/>
      <c r="I311" s="3"/>
      <c r="J311" s="3"/>
      <c r="K311" s="3"/>
      <c r="L311" s="6"/>
      <c r="M311" s="32" t="e">
        <f>IF(D311='品目ﾃﾞｰﾀ'!$B$5,"枚",IF(D311='品目ﾃﾞｰﾀ'!$B$7,"枚",IF(D311="","","本")))</f>
        <v>#N/A</v>
      </c>
      <c r="N311" s="35" t="e">
        <f t="shared" si="8"/>
        <v>#N/A</v>
      </c>
      <c r="O311" s="36" t="e">
        <f t="shared" si="9"/>
        <v>#N/A</v>
      </c>
      <c r="P311" s="87"/>
      <c r="Q311" s="89"/>
    </row>
    <row r="312" spans="2:17" ht="13.5">
      <c r="B312" s="196" t="s">
        <v>73</v>
      </c>
      <c r="C312" s="197"/>
      <c r="D312" s="198"/>
      <c r="E312" s="93"/>
      <c r="F312" s="93"/>
      <c r="G312" s="93"/>
      <c r="H312" s="94"/>
      <c r="I312" s="95"/>
      <c r="J312" s="95"/>
      <c r="K312" s="95"/>
      <c r="L312" s="96"/>
      <c r="M312" s="97"/>
      <c r="N312" s="98"/>
      <c r="O312" s="99"/>
      <c r="P312" s="100"/>
      <c r="Q312" s="89"/>
    </row>
    <row r="313" spans="2:23" ht="20.25" customHeight="1">
      <c r="B313" s="205" t="s">
        <v>302</v>
      </c>
      <c r="C313" s="206"/>
      <c r="D313" s="207"/>
      <c r="E313" s="101"/>
      <c r="F313" s="101"/>
      <c r="G313" s="101"/>
      <c r="H313" s="102"/>
      <c r="I313" s="87"/>
      <c r="J313" s="87"/>
      <c r="K313" s="87"/>
      <c r="L313" s="87"/>
      <c r="M313" s="85"/>
      <c r="N313" s="92">
        <f>SUMIF($D$12:$D$312,B313,$N$12:$N$312)</f>
        <v>0</v>
      </c>
      <c r="O313" s="103" t="s">
        <v>75</v>
      </c>
      <c r="P313" s="104"/>
      <c r="Q313" s="105"/>
      <c r="S313" s="105"/>
      <c r="T313" s="105"/>
      <c r="U313" s="105"/>
      <c r="V313" s="105"/>
      <c r="W313" s="105"/>
    </row>
    <row r="314" spans="2:23" ht="20.25" customHeight="1">
      <c r="B314" s="193" t="s">
        <v>303</v>
      </c>
      <c r="C314" s="194"/>
      <c r="D314" s="195"/>
      <c r="E314" s="101"/>
      <c r="F314" s="101"/>
      <c r="G314" s="101"/>
      <c r="H314" s="102"/>
      <c r="I314" s="87"/>
      <c r="J314" s="87"/>
      <c r="K314" s="87"/>
      <c r="L314" s="87"/>
      <c r="M314" s="85"/>
      <c r="N314" s="92">
        <f aca="true" t="shared" si="10" ref="N314:N322">SUMIF($D$12:$D$312,B314,$N$12:$N$312)</f>
        <v>0</v>
      </c>
      <c r="O314" s="103" t="s">
        <v>75</v>
      </c>
      <c r="P314" s="104"/>
      <c r="Q314" s="105"/>
      <c r="S314" s="105"/>
      <c r="T314" s="105"/>
      <c r="U314" s="105"/>
      <c r="V314" s="105"/>
      <c r="W314" s="105"/>
    </row>
    <row r="315" spans="2:23" ht="20.25" customHeight="1">
      <c r="B315" s="193" t="s">
        <v>304</v>
      </c>
      <c r="C315" s="194"/>
      <c r="D315" s="195"/>
      <c r="E315" s="101"/>
      <c r="F315" s="101"/>
      <c r="G315" s="101"/>
      <c r="H315" s="102"/>
      <c r="I315" s="87"/>
      <c r="J315" s="87"/>
      <c r="K315" s="87"/>
      <c r="L315" s="87"/>
      <c r="M315" s="85"/>
      <c r="N315" s="92">
        <f t="shared" si="10"/>
        <v>0</v>
      </c>
      <c r="O315" s="103" t="s">
        <v>75</v>
      </c>
      <c r="P315" s="104"/>
      <c r="Q315" s="105"/>
      <c r="S315" s="105"/>
      <c r="T315" s="105"/>
      <c r="U315" s="105"/>
      <c r="V315" s="105"/>
      <c r="W315" s="105"/>
    </row>
    <row r="316" spans="2:23" ht="20.25" customHeight="1">
      <c r="B316" s="193" t="s">
        <v>118</v>
      </c>
      <c r="C316" s="194"/>
      <c r="D316" s="195"/>
      <c r="E316" s="101"/>
      <c r="F316" s="101"/>
      <c r="G316" s="101"/>
      <c r="H316" s="102"/>
      <c r="I316" s="87"/>
      <c r="J316" s="87"/>
      <c r="K316" s="87"/>
      <c r="L316" s="87"/>
      <c r="M316" s="85"/>
      <c r="N316" s="92">
        <f t="shared" si="10"/>
        <v>0</v>
      </c>
      <c r="O316" s="103" t="s">
        <v>79</v>
      </c>
      <c r="P316" s="104"/>
      <c r="Q316" s="105"/>
      <c r="S316" s="105"/>
      <c r="T316" s="105"/>
      <c r="U316" s="105"/>
      <c r="V316" s="105"/>
      <c r="W316" s="105"/>
    </row>
    <row r="317" spans="2:23" ht="20.25" customHeight="1">
      <c r="B317" s="193" t="s">
        <v>305</v>
      </c>
      <c r="C317" s="194"/>
      <c r="D317" s="195"/>
      <c r="E317" s="101"/>
      <c r="F317" s="101"/>
      <c r="G317" s="101"/>
      <c r="H317" s="102"/>
      <c r="I317" s="87"/>
      <c r="J317" s="87"/>
      <c r="K317" s="87"/>
      <c r="L317" s="87"/>
      <c r="M317" s="85"/>
      <c r="N317" s="92">
        <f t="shared" si="10"/>
        <v>0</v>
      </c>
      <c r="O317" s="103" t="s">
        <v>75</v>
      </c>
      <c r="P317" s="104"/>
      <c r="Q317" s="105"/>
      <c r="S317" s="105"/>
      <c r="T317" s="105"/>
      <c r="U317" s="105"/>
      <c r="V317" s="105"/>
      <c r="W317" s="105"/>
    </row>
    <row r="318" spans="2:23" ht="20.25" customHeight="1">
      <c r="B318" s="193" t="s">
        <v>306</v>
      </c>
      <c r="C318" s="194"/>
      <c r="D318" s="195"/>
      <c r="E318" s="101"/>
      <c r="F318" s="101"/>
      <c r="G318" s="101"/>
      <c r="H318" s="102"/>
      <c r="I318" s="87"/>
      <c r="J318" s="87"/>
      <c r="K318" s="87"/>
      <c r="L318" s="87"/>
      <c r="M318" s="85"/>
      <c r="N318" s="92">
        <f t="shared" si="10"/>
        <v>0</v>
      </c>
      <c r="O318" s="103" t="s">
        <v>79</v>
      </c>
      <c r="P318" s="104"/>
      <c r="Q318" s="105"/>
      <c r="S318" s="105"/>
      <c r="T318" s="105"/>
      <c r="U318" s="105"/>
      <c r="V318" s="105"/>
      <c r="W318" s="105"/>
    </row>
    <row r="319" spans="2:23" ht="20.25" customHeight="1">
      <c r="B319" s="193" t="s">
        <v>307</v>
      </c>
      <c r="C319" s="194"/>
      <c r="D319" s="195"/>
      <c r="E319" s="101"/>
      <c r="F319" s="101"/>
      <c r="G319" s="101"/>
      <c r="H319" s="102"/>
      <c r="I319" s="87"/>
      <c r="J319" s="87"/>
      <c r="K319" s="87"/>
      <c r="L319" s="87"/>
      <c r="M319" s="85"/>
      <c r="N319" s="92">
        <f t="shared" si="10"/>
        <v>0</v>
      </c>
      <c r="O319" s="103" t="s">
        <v>75</v>
      </c>
      <c r="P319" s="104"/>
      <c r="Q319" s="105"/>
      <c r="S319" s="105"/>
      <c r="T319" s="105"/>
      <c r="U319" s="105"/>
      <c r="V319" s="105"/>
      <c r="W319" s="105"/>
    </row>
    <row r="320" spans="2:23" ht="20.25" customHeight="1">
      <c r="B320" s="193" t="s">
        <v>308</v>
      </c>
      <c r="C320" s="194"/>
      <c r="D320" s="195"/>
      <c r="E320" s="101"/>
      <c r="F320" s="101"/>
      <c r="G320" s="101"/>
      <c r="H320" s="102"/>
      <c r="I320" s="87"/>
      <c r="J320" s="87"/>
      <c r="K320" s="87"/>
      <c r="L320" s="87"/>
      <c r="M320" s="85"/>
      <c r="N320" s="92">
        <f t="shared" si="10"/>
        <v>0</v>
      </c>
      <c r="O320" s="103" t="s">
        <v>75</v>
      </c>
      <c r="P320" s="104"/>
      <c r="Q320" s="105"/>
      <c r="S320" s="105"/>
      <c r="T320" s="105"/>
      <c r="U320" s="105"/>
      <c r="V320" s="105"/>
      <c r="W320" s="105"/>
    </row>
    <row r="321" spans="2:23" ht="20.25" customHeight="1">
      <c r="B321" s="193" t="s">
        <v>84</v>
      </c>
      <c r="C321" s="194"/>
      <c r="D321" s="195"/>
      <c r="E321" s="101"/>
      <c r="F321" s="101"/>
      <c r="G321" s="101"/>
      <c r="H321" s="102"/>
      <c r="I321" s="87"/>
      <c r="J321" s="87"/>
      <c r="K321" s="87"/>
      <c r="L321" s="87"/>
      <c r="M321" s="85"/>
      <c r="N321" s="92">
        <f t="shared" si="10"/>
        <v>0</v>
      </c>
      <c r="O321" s="103" t="s">
        <v>85</v>
      </c>
      <c r="P321" s="104"/>
      <c r="Q321" s="105"/>
      <c r="S321" s="105"/>
      <c r="T321" s="105"/>
      <c r="U321" s="105"/>
      <c r="V321" s="105"/>
      <c r="W321" s="105"/>
    </row>
    <row r="322" spans="2:23" ht="20.25" customHeight="1">
      <c r="B322" s="193" t="s">
        <v>86</v>
      </c>
      <c r="C322" s="194"/>
      <c r="D322" s="195"/>
      <c r="E322" s="101"/>
      <c r="F322" s="101"/>
      <c r="G322" s="101"/>
      <c r="H322" s="102"/>
      <c r="I322" s="87"/>
      <c r="J322" s="87"/>
      <c r="K322" s="87"/>
      <c r="L322" s="87"/>
      <c r="M322" s="85"/>
      <c r="N322" s="92">
        <f t="shared" si="10"/>
        <v>0</v>
      </c>
      <c r="O322" s="103" t="s">
        <v>87</v>
      </c>
      <c r="P322" s="104"/>
      <c r="Q322" s="105"/>
      <c r="S322" s="105"/>
      <c r="T322" s="105"/>
      <c r="U322" s="105"/>
      <c r="V322" s="105"/>
      <c r="W322" s="105"/>
    </row>
    <row r="323" spans="2:23" ht="13.5">
      <c r="B323" s="208"/>
      <c r="C323" s="209"/>
      <c r="D323" s="210"/>
      <c r="E323" s="101"/>
      <c r="F323" s="101"/>
      <c r="G323" s="101"/>
      <c r="H323" s="102"/>
      <c r="I323" s="87"/>
      <c r="J323" s="87"/>
      <c r="K323" s="87"/>
      <c r="L323" s="87"/>
      <c r="M323" s="85"/>
      <c r="N323" s="92">
        <f>SUMIF($P$12:$P$312,"Ⅸ その他",$N$12:$N$312)</f>
        <v>0</v>
      </c>
      <c r="O323" s="103" t="s">
        <v>88</v>
      </c>
      <c r="P323" s="104"/>
      <c r="Q323" s="105"/>
      <c r="S323" s="105"/>
      <c r="T323" s="105"/>
      <c r="U323" s="105"/>
      <c r="V323" s="105"/>
      <c r="W323" s="105"/>
    </row>
  </sheetData>
  <sheetProtection/>
  <mergeCells count="32">
    <mergeCell ref="B323:D323"/>
    <mergeCell ref="B317:D317"/>
    <mergeCell ref="B318:D318"/>
    <mergeCell ref="C10:C11"/>
    <mergeCell ref="B10:B11"/>
    <mergeCell ref="P10:P11"/>
    <mergeCell ref="M10:M11"/>
    <mergeCell ref="E10:E11"/>
    <mergeCell ref="G10:G11"/>
    <mergeCell ref="F10:F11"/>
    <mergeCell ref="B314:D314"/>
    <mergeCell ref="B315:D315"/>
    <mergeCell ref="D10:D11"/>
    <mergeCell ref="B313:D313"/>
    <mergeCell ref="B7:C7"/>
    <mergeCell ref="B8:C8"/>
    <mergeCell ref="B319:D319"/>
    <mergeCell ref="B320:D320"/>
    <mergeCell ref="B321:D321"/>
    <mergeCell ref="B322:D322"/>
    <mergeCell ref="B312:D312"/>
    <mergeCell ref="A3:P3"/>
    <mergeCell ref="L10:L11"/>
    <mergeCell ref="I10:K10"/>
    <mergeCell ref="H10:H11"/>
    <mergeCell ref="B316:D316"/>
    <mergeCell ref="R4:S5"/>
    <mergeCell ref="B2:P2"/>
    <mergeCell ref="N10:N11"/>
    <mergeCell ref="O10:O11"/>
    <mergeCell ref="B5:C5"/>
    <mergeCell ref="B6:C6"/>
  </mergeCells>
  <conditionalFormatting sqref="D12:D311 N312:P312 M12:P311">
    <cfRule type="expression" priority="1" dxfId="7" stopIfTrue="1">
      <formula>ISERROR(D12)</formula>
    </cfRule>
  </conditionalFormatting>
  <printOptions/>
  <pageMargins left="0.7874015748031497" right="0.7874015748031497" top="0.5905511811023623" bottom="0.7874015748031497" header="0.3937007874015748" footer="0.3937007874015748"/>
  <pageSetup horizontalDpi="360" verticalDpi="360" orientation="portrait" paperSize="9" scale="73" r:id="rId3"/>
  <headerFooter alignWithMargins="0">
    <oddHeader>&amp;R&amp;9&amp;U平成18年(2006年)5月19日　改訂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43"/>
  <sheetViews>
    <sheetView view="pageBreakPreview" zoomScaleSheetLayoutView="100" zoomScalePageLayoutView="0" workbookViewId="0" topLeftCell="A1">
      <selection activeCell="Q35" sqref="Q35:AS35"/>
    </sheetView>
  </sheetViews>
  <sheetFormatPr defaultColWidth="1.75390625" defaultRowHeight="18" customHeight="1"/>
  <cols>
    <col min="1" max="1" width="0.6171875" style="16" customWidth="1"/>
    <col min="2" max="57" width="1.75390625" style="16" customWidth="1"/>
    <col min="58" max="58" width="0.6171875" style="16" customWidth="1"/>
    <col min="59" max="16384" width="1.75390625" style="16" customWidth="1"/>
  </cols>
  <sheetData>
    <row r="1" spans="2:57" ht="18" customHeight="1">
      <c r="B1" s="215" t="s">
        <v>89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</row>
    <row r="2" spans="1:57" s="18" customFormat="1" ht="13.5">
      <c r="A2" s="17"/>
      <c r="B2" s="211" t="s">
        <v>90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</row>
    <row r="3" spans="1:57" s="18" customFormat="1" ht="13.5">
      <c r="A3" s="17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</row>
    <row r="4" spans="1:57" s="18" customFormat="1" ht="22.5">
      <c r="A4" s="17"/>
      <c r="B4" s="217" t="s">
        <v>91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</row>
    <row r="5" spans="1:57" s="18" customFormat="1" ht="18" customHeight="1">
      <c r="A5" s="17"/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</row>
    <row r="6" spans="1:57" s="18" customFormat="1" ht="18" customHeight="1">
      <c r="A6" s="17"/>
      <c r="B6" s="216" t="s">
        <v>92</v>
      </c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</row>
    <row r="7" spans="1:57" s="18" customFormat="1" ht="18" customHeight="1">
      <c r="A7" s="17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</row>
    <row r="8" spans="1:57" s="18" customFormat="1" ht="18" customHeight="1">
      <c r="A8" s="17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</row>
    <row r="9" spans="1:57" s="18" customFormat="1" ht="18" customHeight="1">
      <c r="A9" s="17"/>
      <c r="B9" s="211" t="s">
        <v>12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</row>
    <row r="10" spans="1:57" s="18" customFormat="1" ht="18" customHeight="1">
      <c r="A10" s="17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</row>
    <row r="11" spans="1:57" s="18" customFormat="1" ht="18" customHeight="1">
      <c r="A11" s="17"/>
      <c r="B11" s="211"/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</row>
    <row r="12" spans="1:57" s="18" customFormat="1" ht="18" customHeight="1">
      <c r="A12" s="17"/>
      <c r="B12" s="216" t="s">
        <v>93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19" t="s">
        <v>94</v>
      </c>
      <c r="AA12" s="17"/>
      <c r="AB12" s="17"/>
      <c r="AC12" s="17"/>
      <c r="AF12" s="17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</row>
    <row r="13" spans="1:57" s="18" customFormat="1" ht="18" customHeight="1">
      <c r="A13" s="17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19" t="s">
        <v>95</v>
      </c>
      <c r="AA13" s="17"/>
      <c r="AB13" s="17"/>
      <c r="AC13" s="17"/>
      <c r="AD13" s="17"/>
      <c r="AF13" s="17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</row>
    <row r="14" spans="1:57" s="18" customFormat="1" ht="18" customHeight="1">
      <c r="A14" s="17"/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19" t="s">
        <v>96</v>
      </c>
      <c r="AA14" s="17"/>
      <c r="AB14" s="17"/>
      <c r="AC14" s="17"/>
      <c r="AD14" s="17"/>
      <c r="AF14" s="17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3" t="s">
        <v>13</v>
      </c>
      <c r="BE14" s="213"/>
    </row>
    <row r="15" spans="1:57" s="18" customFormat="1" ht="18" customHeight="1">
      <c r="A15" s="17"/>
      <c r="B15" s="211"/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</row>
    <row r="16" spans="1:57" s="18" customFormat="1" ht="18" customHeight="1">
      <c r="A16" s="17"/>
      <c r="B16" s="211"/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</row>
    <row r="17" spans="1:57" s="18" customFormat="1" ht="18" customHeight="1">
      <c r="A17" s="17"/>
      <c r="B17" s="211" t="s">
        <v>97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</row>
    <row r="18" spans="1:57" s="18" customFormat="1" ht="18" customHeight="1">
      <c r="A18" s="17"/>
      <c r="B18" s="211"/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</row>
    <row r="19" spans="1:57" s="18" customFormat="1" ht="18" customHeight="1">
      <c r="A19" s="17"/>
      <c r="B19" s="214" t="s">
        <v>0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</row>
    <row r="20" spans="1:57" s="18" customFormat="1" ht="18" customHeight="1">
      <c r="A20" s="17"/>
      <c r="B20" s="211"/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</row>
    <row r="21" spans="1:63" s="18" customFormat="1" ht="18" customHeight="1">
      <c r="A21" s="17"/>
      <c r="B21" s="17"/>
      <c r="C21" s="17"/>
      <c r="D21" s="20"/>
      <c r="E21" s="228" t="s">
        <v>98</v>
      </c>
      <c r="F21" s="228"/>
      <c r="G21" s="228"/>
      <c r="H21" s="228"/>
      <c r="I21" s="228"/>
      <c r="J21" s="228"/>
      <c r="K21" s="228"/>
      <c r="L21" s="228"/>
      <c r="M21" s="228"/>
      <c r="N21" s="228"/>
      <c r="O21" s="228"/>
      <c r="P21" s="21"/>
      <c r="Q21" s="222"/>
      <c r="R21" s="222"/>
      <c r="S21" s="222"/>
      <c r="T21" s="222"/>
      <c r="U21" s="222"/>
      <c r="V21" s="222"/>
      <c r="W21" s="222"/>
      <c r="X21" s="222"/>
      <c r="Y21" s="222"/>
      <c r="Z21" s="222"/>
      <c r="AA21" s="222"/>
      <c r="AB21" s="222"/>
      <c r="AC21" s="222"/>
      <c r="AD21" s="222"/>
      <c r="AE21" s="222"/>
      <c r="AF21" s="222"/>
      <c r="AG21" s="222"/>
      <c r="AH21" s="222"/>
      <c r="AI21" s="222"/>
      <c r="AJ21" s="222"/>
      <c r="AK21" s="222"/>
      <c r="AL21" s="222"/>
      <c r="AM21" s="222"/>
      <c r="AN21" s="222"/>
      <c r="AO21" s="222"/>
      <c r="AP21" s="222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3"/>
      <c r="BF21" s="17"/>
      <c r="BG21" s="17"/>
      <c r="BH21" s="17"/>
      <c r="BI21" s="17"/>
      <c r="BJ21" s="17"/>
      <c r="BK21" s="17"/>
    </row>
    <row r="22" spans="1:63" s="18" customFormat="1" ht="18" customHeight="1">
      <c r="A22" s="17"/>
      <c r="B22" s="17"/>
      <c r="C22" s="17"/>
      <c r="D22" s="22"/>
      <c r="E22" s="227" t="s">
        <v>31</v>
      </c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3"/>
      <c r="Q22" s="224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6"/>
      <c r="BF22" s="17"/>
      <c r="BG22" s="17"/>
      <c r="BH22" s="17"/>
      <c r="BI22" s="17"/>
      <c r="BJ22" s="17"/>
      <c r="BK22" s="17"/>
    </row>
    <row r="23" spans="1:63" s="18" customFormat="1" ht="18" customHeight="1">
      <c r="A23" s="17"/>
      <c r="B23" s="17"/>
      <c r="C23" s="17"/>
      <c r="D23" s="22"/>
      <c r="E23" s="227" t="s">
        <v>32</v>
      </c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3"/>
      <c r="Q23" s="224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5"/>
      <c r="BD23" s="225"/>
      <c r="BE23" s="226"/>
      <c r="BF23" s="17"/>
      <c r="BG23" s="17"/>
      <c r="BH23" s="17"/>
      <c r="BI23" s="17"/>
      <c r="BJ23" s="17"/>
      <c r="BK23" s="17"/>
    </row>
    <row r="24" spans="1:63" s="18" customFormat="1" ht="18" customHeight="1">
      <c r="A24" s="17"/>
      <c r="B24" s="17"/>
      <c r="C24" s="17"/>
      <c r="D24" s="22"/>
      <c r="E24" s="227" t="s">
        <v>99</v>
      </c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3"/>
      <c r="Q24" s="224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6"/>
      <c r="BF24" s="17"/>
      <c r="BG24" s="17"/>
      <c r="BH24" s="17"/>
      <c r="BI24" s="17"/>
      <c r="BJ24" s="17"/>
      <c r="BK24" s="17"/>
    </row>
    <row r="25" spans="1:63" s="18" customFormat="1" ht="18" customHeight="1">
      <c r="A25" s="17"/>
      <c r="B25" s="17"/>
      <c r="C25" s="17"/>
      <c r="D25" s="22"/>
      <c r="E25" s="227" t="s">
        <v>100</v>
      </c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3"/>
      <c r="Q25" s="224"/>
      <c r="R25" s="225"/>
      <c r="S25" s="225"/>
      <c r="T25" s="225"/>
      <c r="U25" s="225"/>
      <c r="V25" s="225"/>
      <c r="W25" s="225"/>
      <c r="X25" s="225"/>
      <c r="Y25" s="225"/>
      <c r="Z25" s="225"/>
      <c r="AA25" s="225"/>
      <c r="AB25" s="225"/>
      <c r="AC25" s="225"/>
      <c r="AD25" s="225"/>
      <c r="AE25" s="225"/>
      <c r="AF25" s="225"/>
      <c r="AG25" s="225"/>
      <c r="AH25" s="225"/>
      <c r="AI25" s="225"/>
      <c r="AJ25" s="225"/>
      <c r="AK25" s="225"/>
      <c r="AL25" s="225"/>
      <c r="AM25" s="225"/>
      <c r="AN25" s="225"/>
      <c r="AO25" s="225"/>
      <c r="AP25" s="225"/>
      <c r="AQ25" s="225"/>
      <c r="AR25" s="225"/>
      <c r="AS25" s="225"/>
      <c r="AT25" s="225"/>
      <c r="AU25" s="225"/>
      <c r="AV25" s="225"/>
      <c r="AW25" s="225"/>
      <c r="AX25" s="225"/>
      <c r="AY25" s="225"/>
      <c r="AZ25" s="225"/>
      <c r="BA25" s="225"/>
      <c r="BB25" s="225"/>
      <c r="BC25" s="225"/>
      <c r="BD25" s="225"/>
      <c r="BE25" s="226"/>
      <c r="BF25" s="17"/>
      <c r="BG25" s="17"/>
      <c r="BH25" s="17"/>
      <c r="BI25" s="17"/>
      <c r="BJ25" s="17"/>
      <c r="BK25" s="17"/>
    </row>
    <row r="26" spans="1:63" s="18" customFormat="1" ht="18" customHeight="1">
      <c r="A26" s="17"/>
      <c r="B26" s="17"/>
      <c r="C26" s="17"/>
      <c r="D26" s="22"/>
      <c r="E26" s="227" t="s">
        <v>101</v>
      </c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3"/>
      <c r="Q26" s="224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6"/>
      <c r="BF26" s="17"/>
      <c r="BG26" s="17"/>
      <c r="BH26" s="17"/>
      <c r="BI26" s="17"/>
      <c r="BJ26" s="17"/>
      <c r="BK26" s="17"/>
    </row>
    <row r="27" spans="1:63" s="18" customFormat="1" ht="18" customHeight="1">
      <c r="A27" s="17"/>
      <c r="B27" s="17"/>
      <c r="C27" s="17"/>
      <c r="D27" s="22"/>
      <c r="E27" s="227" t="s">
        <v>102</v>
      </c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3"/>
      <c r="Q27" s="224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25"/>
      <c r="AK27" s="225"/>
      <c r="AL27" s="225"/>
      <c r="AM27" s="225"/>
      <c r="AN27" s="225"/>
      <c r="AO27" s="225"/>
      <c r="AP27" s="225"/>
      <c r="AQ27" s="225"/>
      <c r="AR27" s="225"/>
      <c r="AS27" s="225"/>
      <c r="AT27" s="225"/>
      <c r="AU27" s="225"/>
      <c r="AV27" s="225"/>
      <c r="AW27" s="225"/>
      <c r="AX27" s="225"/>
      <c r="AY27" s="225"/>
      <c r="AZ27" s="225"/>
      <c r="BA27" s="225"/>
      <c r="BB27" s="225"/>
      <c r="BC27" s="225"/>
      <c r="BD27" s="225"/>
      <c r="BE27" s="226"/>
      <c r="BF27" s="17"/>
      <c r="BG27" s="17"/>
      <c r="BH27" s="17"/>
      <c r="BI27" s="17"/>
      <c r="BJ27" s="17"/>
      <c r="BK27" s="17"/>
    </row>
    <row r="28" spans="1:63" s="18" customFormat="1" ht="18" customHeight="1">
      <c r="A28" s="17"/>
      <c r="B28" s="17"/>
      <c r="C28" s="17"/>
      <c r="D28" s="22"/>
      <c r="E28" s="227" t="s">
        <v>103</v>
      </c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3"/>
      <c r="Q28" s="224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6"/>
      <c r="BF28" s="17"/>
      <c r="BG28" s="17"/>
      <c r="BH28" s="17"/>
      <c r="BI28" s="17"/>
      <c r="BJ28" s="17"/>
      <c r="BK28" s="17"/>
    </row>
    <row r="29" spans="1:63" s="18" customFormat="1" ht="18" customHeight="1">
      <c r="A29" s="17"/>
      <c r="B29" s="17"/>
      <c r="C29" s="17"/>
      <c r="D29" s="22"/>
      <c r="E29" s="227" t="s">
        <v>104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3"/>
      <c r="Q29" s="224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25"/>
      <c r="AK29" s="225"/>
      <c r="AL29" s="225"/>
      <c r="AM29" s="225"/>
      <c r="AN29" s="225"/>
      <c r="AO29" s="225"/>
      <c r="AP29" s="225"/>
      <c r="AQ29" s="225"/>
      <c r="AR29" s="225"/>
      <c r="AS29" s="225"/>
      <c r="AT29" s="225"/>
      <c r="AU29" s="225"/>
      <c r="AV29" s="225"/>
      <c r="AW29" s="225"/>
      <c r="AX29" s="225"/>
      <c r="AY29" s="225"/>
      <c r="AZ29" s="225"/>
      <c r="BA29" s="225"/>
      <c r="BB29" s="225"/>
      <c r="BC29" s="225"/>
      <c r="BD29" s="225"/>
      <c r="BE29" s="226"/>
      <c r="BF29" s="17"/>
      <c r="BG29" s="17"/>
      <c r="BH29" s="17"/>
      <c r="BI29" s="17"/>
      <c r="BJ29" s="17"/>
      <c r="BK29" s="17"/>
    </row>
    <row r="30" spans="1:63" s="18" customFormat="1" ht="18" customHeight="1">
      <c r="A30" s="17"/>
      <c r="B30" s="17"/>
      <c r="C30" s="17"/>
      <c r="D30" s="24"/>
      <c r="E30" s="233" t="s">
        <v>105</v>
      </c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5"/>
      <c r="Q30" s="230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31"/>
      <c r="AG30" s="231"/>
      <c r="AH30" s="231"/>
      <c r="AI30" s="231"/>
      <c r="AJ30" s="231"/>
      <c r="AK30" s="231"/>
      <c r="AL30" s="231"/>
      <c r="AM30" s="231"/>
      <c r="AN30" s="231"/>
      <c r="AO30" s="231"/>
      <c r="AP30" s="231"/>
      <c r="AQ30" s="231"/>
      <c r="AR30" s="231"/>
      <c r="AS30" s="231"/>
      <c r="AT30" s="231"/>
      <c r="AU30" s="231"/>
      <c r="AV30" s="231"/>
      <c r="AW30" s="231"/>
      <c r="AX30" s="231"/>
      <c r="AY30" s="231"/>
      <c r="AZ30" s="231"/>
      <c r="BA30" s="231"/>
      <c r="BB30" s="231"/>
      <c r="BC30" s="231"/>
      <c r="BD30" s="231"/>
      <c r="BE30" s="232"/>
      <c r="BF30" s="17"/>
      <c r="BG30" s="17"/>
      <c r="BH30" s="17"/>
      <c r="BI30" s="17"/>
      <c r="BJ30" s="17"/>
      <c r="BK30" s="17"/>
    </row>
    <row r="31" spans="4:57" ht="18" customHeight="1">
      <c r="D31" s="26"/>
      <c r="E31" s="229" t="s">
        <v>106</v>
      </c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27"/>
      <c r="Q31" s="234" t="s">
        <v>107</v>
      </c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 t="s">
        <v>108</v>
      </c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</row>
    <row r="32" spans="4:57" ht="18" customHeight="1"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</row>
    <row r="33" spans="4:57" ht="18" customHeight="1"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</row>
    <row r="34" spans="4:57" ht="18" customHeight="1"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</row>
    <row r="35" spans="4:57" ht="18" customHeight="1"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</row>
    <row r="36" spans="4:57" ht="18" customHeight="1"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</row>
    <row r="37" spans="4:57" ht="18" customHeight="1"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</row>
    <row r="38" spans="4:57" ht="18" customHeight="1"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</row>
    <row r="39" spans="4:57" ht="18" customHeight="1"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</row>
    <row r="40" spans="4:57" ht="18" customHeight="1"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</row>
    <row r="41" spans="4:57" ht="18" customHeight="1"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</row>
    <row r="42" spans="4:57" ht="18" customHeight="1"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</row>
    <row r="43" spans="4:57" ht="18" customHeight="1"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19"/>
      <c r="AB43" s="219"/>
      <c r="AC43" s="219"/>
      <c r="AD43" s="219"/>
      <c r="AE43" s="219"/>
      <c r="AF43" s="219"/>
      <c r="AG43" s="219"/>
      <c r="AH43" s="219"/>
      <c r="AI43" s="219"/>
      <c r="AJ43" s="219"/>
      <c r="AK43" s="219"/>
      <c r="AL43" s="219"/>
      <c r="AM43" s="219"/>
      <c r="AN43" s="219"/>
      <c r="AO43" s="219"/>
      <c r="AP43" s="219"/>
      <c r="AQ43" s="219"/>
      <c r="AR43" s="219"/>
      <c r="AS43" s="219"/>
      <c r="AT43" s="219"/>
      <c r="AU43" s="219"/>
      <c r="AV43" s="219"/>
      <c r="AW43" s="219"/>
      <c r="AX43" s="219"/>
      <c r="AY43" s="219"/>
      <c r="AZ43" s="219"/>
      <c r="BA43" s="219"/>
      <c r="BB43" s="219"/>
      <c r="BC43" s="219"/>
      <c r="BD43" s="219"/>
      <c r="BE43" s="219"/>
    </row>
  </sheetData>
  <sheetProtection/>
  <mergeCells count="83">
    <mergeCell ref="Q22:BE22"/>
    <mergeCell ref="E26:O26"/>
    <mergeCell ref="E27:O27"/>
    <mergeCell ref="E22:O22"/>
    <mergeCell ref="E23:O23"/>
    <mergeCell ref="E25:O25"/>
    <mergeCell ref="Q27:BE27"/>
    <mergeCell ref="E24:O24"/>
    <mergeCell ref="Q34:AS34"/>
    <mergeCell ref="AT35:BE35"/>
    <mergeCell ref="Q31:AS31"/>
    <mergeCell ref="Q32:AS32"/>
    <mergeCell ref="Q33:AS33"/>
    <mergeCell ref="Q35:AS35"/>
    <mergeCell ref="AT34:BE34"/>
    <mergeCell ref="E21:O21"/>
    <mergeCell ref="Q28:BE28"/>
    <mergeCell ref="E31:O31"/>
    <mergeCell ref="AT33:BE33"/>
    <mergeCell ref="Q30:BE30"/>
    <mergeCell ref="E30:O30"/>
    <mergeCell ref="D33:P33"/>
    <mergeCell ref="AT31:BE31"/>
    <mergeCell ref="AT32:BE32"/>
    <mergeCell ref="D32:P32"/>
    <mergeCell ref="AT36:BE36"/>
    <mergeCell ref="D35:P35"/>
    <mergeCell ref="Q21:BE21"/>
    <mergeCell ref="Q26:BE26"/>
    <mergeCell ref="E28:O28"/>
    <mergeCell ref="E29:O29"/>
    <mergeCell ref="Q23:BE23"/>
    <mergeCell ref="Q24:BE24"/>
    <mergeCell ref="Q25:BE25"/>
    <mergeCell ref="Q29:BE29"/>
    <mergeCell ref="D38:P38"/>
    <mergeCell ref="Q38:AS38"/>
    <mergeCell ref="D37:P37"/>
    <mergeCell ref="Q37:AS37"/>
    <mergeCell ref="AT37:BE37"/>
    <mergeCell ref="D40:P40"/>
    <mergeCell ref="Q40:AS40"/>
    <mergeCell ref="AT40:BE40"/>
    <mergeCell ref="D42:P42"/>
    <mergeCell ref="Q42:AS42"/>
    <mergeCell ref="AT42:BE42"/>
    <mergeCell ref="D34:P34"/>
    <mergeCell ref="AT38:BE38"/>
    <mergeCell ref="D39:P39"/>
    <mergeCell ref="Q39:AS39"/>
    <mergeCell ref="AT39:BE39"/>
    <mergeCell ref="D36:P36"/>
    <mergeCell ref="Q36:AS36"/>
    <mergeCell ref="B4:BE4"/>
    <mergeCell ref="B2:BE2"/>
    <mergeCell ref="B12:X12"/>
    <mergeCell ref="AG12:BE12"/>
    <mergeCell ref="D43:P43"/>
    <mergeCell ref="Q43:AS43"/>
    <mergeCell ref="AT43:BE43"/>
    <mergeCell ref="D41:P41"/>
    <mergeCell ref="Q41:AS41"/>
    <mergeCell ref="AT41:BE41"/>
    <mergeCell ref="B19:BE19"/>
    <mergeCell ref="B18:BE18"/>
    <mergeCell ref="B15:BE15"/>
    <mergeCell ref="B16:BE16"/>
    <mergeCell ref="B17:BE17"/>
    <mergeCell ref="B1:BE1"/>
    <mergeCell ref="B9:BE9"/>
    <mergeCell ref="B10:BE10"/>
    <mergeCell ref="B11:BE11"/>
    <mergeCell ref="B6:BE6"/>
    <mergeCell ref="B3:BE3"/>
    <mergeCell ref="B5:BE5"/>
    <mergeCell ref="B7:BE7"/>
    <mergeCell ref="B8:BE8"/>
    <mergeCell ref="B20:BE20"/>
    <mergeCell ref="B13:X13"/>
    <mergeCell ref="B14:X14"/>
    <mergeCell ref="AG13:BE13"/>
    <mergeCell ref="BD14:BE14"/>
    <mergeCell ref="AG14:BC14"/>
  </mergeCells>
  <printOptions/>
  <pageMargins left="0.7874015748031497" right="0.7874015748031497" top="0.5905511811023623" bottom="0.7874015748031497" header="0.3937007874015748" footer="0.3937007874015748"/>
  <pageSetup horizontalDpi="1200" verticalDpi="1200" orientation="portrait" paperSize="9" scale="98" r:id="rId1"/>
  <headerFooter alignWithMargins="0">
    <oddHeader>&amp;R&amp;9&amp;U平成18年(2006年)5月19日　改訂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2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.75390625" style="0" bestFit="1" customWidth="1"/>
    <col min="2" max="2" width="28.75390625" style="0" bestFit="1" customWidth="1"/>
    <col min="4" max="4" width="9.125" style="29" customWidth="1"/>
    <col min="5" max="5" width="9.75390625" style="29" bestFit="1" customWidth="1"/>
    <col min="6" max="7" width="9.125" style="30" customWidth="1"/>
  </cols>
  <sheetData>
    <row r="1" spans="1:2" ht="12">
      <c r="A1" s="28" t="s">
        <v>113</v>
      </c>
      <c r="B1" s="28" t="s">
        <v>114</v>
      </c>
    </row>
    <row r="2" spans="1:2" ht="12">
      <c r="A2" s="1">
        <v>1</v>
      </c>
      <c r="B2" s="10" t="s">
        <v>115</v>
      </c>
    </row>
    <row r="3" spans="1:2" ht="12">
      <c r="A3" s="1">
        <v>2</v>
      </c>
      <c r="B3" s="10" t="s">
        <v>116</v>
      </c>
    </row>
    <row r="4" spans="1:2" ht="12">
      <c r="A4" s="1">
        <v>3</v>
      </c>
      <c r="B4" s="10" t="s">
        <v>117</v>
      </c>
    </row>
    <row r="5" spans="1:2" ht="12">
      <c r="A5" s="1">
        <v>4</v>
      </c>
      <c r="B5" s="10" t="s">
        <v>118</v>
      </c>
    </row>
    <row r="6" spans="1:2" ht="12">
      <c r="A6" s="1">
        <v>5</v>
      </c>
      <c r="B6" s="10" t="s">
        <v>109</v>
      </c>
    </row>
    <row r="7" spans="1:2" ht="12">
      <c r="A7" s="1">
        <v>6</v>
      </c>
      <c r="B7" s="10" t="s">
        <v>110</v>
      </c>
    </row>
    <row r="8" spans="1:2" ht="12">
      <c r="A8" s="1">
        <v>7</v>
      </c>
      <c r="B8" s="10" t="s">
        <v>111</v>
      </c>
    </row>
    <row r="9" spans="1:2" ht="12">
      <c r="A9" s="1">
        <v>8</v>
      </c>
      <c r="B9" s="10" t="s">
        <v>112</v>
      </c>
    </row>
    <row r="10" spans="1:2" ht="12">
      <c r="A10" s="1">
        <v>9</v>
      </c>
      <c r="B10" s="10" t="s">
        <v>84</v>
      </c>
    </row>
    <row r="11" spans="1:2" ht="12">
      <c r="A11" s="1">
        <v>10</v>
      </c>
      <c r="B11" s="10" t="s">
        <v>86</v>
      </c>
    </row>
    <row r="12" spans="1:2" ht="12">
      <c r="A12" s="1">
        <v>11</v>
      </c>
      <c r="B12" s="10"/>
    </row>
    <row r="13" spans="1:2" ht="12">
      <c r="A13" s="1">
        <v>12</v>
      </c>
      <c r="B13" s="31"/>
    </row>
    <row r="14" spans="1:2" ht="12">
      <c r="A14" s="1">
        <v>13</v>
      </c>
      <c r="B14" s="31"/>
    </row>
    <row r="15" spans="1:2" ht="12">
      <c r="A15" s="1">
        <v>14</v>
      </c>
      <c r="B15" s="31"/>
    </row>
    <row r="16" spans="1:2" ht="12">
      <c r="A16" s="1">
        <v>15</v>
      </c>
      <c r="B16" s="31"/>
    </row>
    <row r="17" spans="1:2" ht="12">
      <c r="A17" s="1">
        <v>16</v>
      </c>
      <c r="B17" s="31"/>
    </row>
    <row r="18" spans="1:2" ht="12">
      <c r="A18" s="1">
        <v>17</v>
      </c>
      <c r="B18" s="31"/>
    </row>
    <row r="19" spans="1:2" ht="12">
      <c r="A19" s="1">
        <v>18</v>
      </c>
      <c r="B19" s="31"/>
    </row>
    <row r="20" spans="1:2" ht="12">
      <c r="A20" s="1">
        <v>19</v>
      </c>
      <c r="B20" s="31"/>
    </row>
    <row r="21" spans="1:2" ht="12">
      <c r="A21" s="1">
        <v>20</v>
      </c>
      <c r="B21" s="31"/>
    </row>
    <row r="22" spans="1:2" ht="12">
      <c r="A22" s="1">
        <v>21</v>
      </c>
      <c r="B22" s="31"/>
    </row>
    <row r="23" spans="1:2" ht="12">
      <c r="A23" s="1">
        <v>22</v>
      </c>
      <c r="B23" s="31"/>
    </row>
  </sheetData>
  <sheetProtection sheet="1" objects="1" scenarios="1"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B2:I60"/>
  <sheetViews>
    <sheetView zoomScalePageLayoutView="0" workbookViewId="0" topLeftCell="A1">
      <selection activeCell="D9" sqref="D9"/>
    </sheetView>
  </sheetViews>
  <sheetFormatPr defaultColWidth="10.25390625" defaultRowHeight="12.75"/>
  <cols>
    <col min="1" max="1" width="1.25" style="39" customWidth="1"/>
    <col min="2" max="2" width="4.75390625" style="39" bestFit="1" customWidth="1"/>
    <col min="3" max="3" width="9.75390625" style="47" customWidth="1"/>
    <col min="4" max="4" width="9.75390625" style="47" bestFit="1" customWidth="1"/>
    <col min="5" max="5" width="38.875" style="39" bestFit="1" customWidth="1"/>
    <col min="6" max="6" width="11.875" style="39" bestFit="1" customWidth="1"/>
    <col min="7" max="7" width="29.875" style="39" bestFit="1" customWidth="1"/>
    <col min="8" max="8" width="14.00390625" style="44" bestFit="1" customWidth="1"/>
    <col min="9" max="9" width="65.875" style="39" bestFit="1" customWidth="1"/>
    <col min="10" max="16384" width="10.25390625" style="39" customWidth="1"/>
  </cols>
  <sheetData>
    <row r="2" spans="2:9" ht="12">
      <c r="B2" s="45" t="s">
        <v>309</v>
      </c>
      <c r="C2" s="45" t="s">
        <v>134</v>
      </c>
      <c r="D2" s="45" t="s">
        <v>508</v>
      </c>
      <c r="E2" s="38" t="s">
        <v>190</v>
      </c>
      <c r="F2" s="38" t="s">
        <v>135</v>
      </c>
      <c r="G2" s="38" t="s">
        <v>124</v>
      </c>
      <c r="H2" s="38" t="s">
        <v>136</v>
      </c>
      <c r="I2" s="38" t="s">
        <v>137</v>
      </c>
    </row>
    <row r="3" spans="2:9" ht="12">
      <c r="B3" s="46">
        <v>2</v>
      </c>
      <c r="C3" s="46" t="s">
        <v>509</v>
      </c>
      <c r="D3" s="46" t="s">
        <v>314</v>
      </c>
      <c r="E3" s="41" t="s">
        <v>315</v>
      </c>
      <c r="F3" s="42" t="s">
        <v>316</v>
      </c>
      <c r="G3" s="42" t="s">
        <v>125</v>
      </c>
      <c r="H3" s="41" t="s">
        <v>317</v>
      </c>
      <c r="I3" s="41" t="s">
        <v>138</v>
      </c>
    </row>
    <row r="4" spans="2:9" ht="12">
      <c r="B4" s="46">
        <v>3</v>
      </c>
      <c r="C4" s="46" t="s">
        <v>512</v>
      </c>
      <c r="D4" s="46" t="s">
        <v>318</v>
      </c>
      <c r="E4" s="41" t="s">
        <v>319</v>
      </c>
      <c r="F4" s="42" t="s">
        <v>320</v>
      </c>
      <c r="G4" s="42" t="s">
        <v>321</v>
      </c>
      <c r="H4" s="41" t="s">
        <v>139</v>
      </c>
      <c r="I4" s="41" t="s">
        <v>322</v>
      </c>
    </row>
    <row r="5" spans="2:9" ht="12">
      <c r="B5" s="46">
        <v>4</v>
      </c>
      <c r="C5" s="46" t="s">
        <v>245</v>
      </c>
      <c r="D5" s="46" t="s">
        <v>323</v>
      </c>
      <c r="E5" s="42" t="s">
        <v>194</v>
      </c>
      <c r="F5" s="42" t="s">
        <v>324</v>
      </c>
      <c r="G5" s="42" t="s">
        <v>325</v>
      </c>
      <c r="H5" s="41" t="s">
        <v>140</v>
      </c>
      <c r="I5" s="41" t="s">
        <v>141</v>
      </c>
    </row>
    <row r="6" spans="2:9" ht="12">
      <c r="B6" s="46">
        <v>5</v>
      </c>
      <c r="C6" s="46" t="s">
        <v>246</v>
      </c>
      <c r="D6" s="46" t="s">
        <v>326</v>
      </c>
      <c r="E6" s="42" t="s">
        <v>195</v>
      </c>
      <c r="F6" s="42" t="s">
        <v>324</v>
      </c>
      <c r="G6" s="42" t="s">
        <v>327</v>
      </c>
      <c r="H6" s="41" t="s">
        <v>142</v>
      </c>
      <c r="I6" s="41" t="s">
        <v>143</v>
      </c>
    </row>
    <row r="7" spans="2:9" ht="12">
      <c r="B7" s="46">
        <v>7</v>
      </c>
      <c r="C7" s="46" t="s">
        <v>513</v>
      </c>
      <c r="D7" s="46" t="s">
        <v>331</v>
      </c>
      <c r="E7" s="41" t="s">
        <v>197</v>
      </c>
      <c r="F7" s="42" t="s">
        <v>332</v>
      </c>
      <c r="G7" s="42" t="s">
        <v>333</v>
      </c>
      <c r="H7" s="41" t="s">
        <v>334</v>
      </c>
      <c r="I7" s="41" t="s">
        <v>144</v>
      </c>
    </row>
    <row r="8" spans="2:9" ht="12">
      <c r="B8" s="46">
        <v>16</v>
      </c>
      <c r="C8" s="46" t="s">
        <v>514</v>
      </c>
      <c r="D8" s="46" t="s">
        <v>369</v>
      </c>
      <c r="E8" s="42" t="s">
        <v>200</v>
      </c>
      <c r="F8" s="42" t="s">
        <v>370</v>
      </c>
      <c r="G8" s="42" t="s">
        <v>371</v>
      </c>
      <c r="H8" s="41" t="s">
        <v>372</v>
      </c>
      <c r="I8" s="41" t="s">
        <v>373</v>
      </c>
    </row>
    <row r="9" spans="2:9" ht="12">
      <c r="B9" s="46">
        <v>31</v>
      </c>
      <c r="C9" s="46" t="s">
        <v>252</v>
      </c>
      <c r="D9" s="46" t="s">
        <v>427</v>
      </c>
      <c r="E9" s="42" t="s">
        <v>201</v>
      </c>
      <c r="F9" s="42" t="s">
        <v>428</v>
      </c>
      <c r="G9" s="42" t="s">
        <v>429</v>
      </c>
      <c r="H9" s="41" t="s">
        <v>145</v>
      </c>
      <c r="I9" s="41" t="s">
        <v>146</v>
      </c>
    </row>
    <row r="10" spans="2:9" ht="12">
      <c r="B10" s="46">
        <v>24</v>
      </c>
      <c r="C10" s="46" t="s">
        <v>515</v>
      </c>
      <c r="D10" s="46" t="s">
        <v>401</v>
      </c>
      <c r="E10" s="42" t="s">
        <v>402</v>
      </c>
      <c r="F10" s="42" t="s">
        <v>403</v>
      </c>
      <c r="G10" s="42" t="s">
        <v>126</v>
      </c>
      <c r="H10" s="41" t="s">
        <v>147</v>
      </c>
      <c r="I10" s="41" t="s">
        <v>148</v>
      </c>
    </row>
    <row r="11" spans="2:9" ht="12">
      <c r="B11" s="46">
        <v>25</v>
      </c>
      <c r="C11" s="46" t="s">
        <v>255</v>
      </c>
      <c r="D11" s="46" t="s">
        <v>404</v>
      </c>
      <c r="E11" s="42" t="s">
        <v>204</v>
      </c>
      <c r="F11" s="42" t="s">
        <v>405</v>
      </c>
      <c r="G11" s="42" t="s">
        <v>127</v>
      </c>
      <c r="H11" s="41" t="s">
        <v>406</v>
      </c>
      <c r="I11" s="41" t="s">
        <v>149</v>
      </c>
    </row>
    <row r="12" spans="2:9" ht="12">
      <c r="B12" s="46">
        <v>26</v>
      </c>
      <c r="C12" s="46" t="s">
        <v>256</v>
      </c>
      <c r="D12" s="46" t="s">
        <v>407</v>
      </c>
      <c r="E12" s="42" t="s">
        <v>408</v>
      </c>
      <c r="F12" s="42" t="s">
        <v>409</v>
      </c>
      <c r="G12" s="42" t="s">
        <v>410</v>
      </c>
      <c r="H12" s="41" t="s">
        <v>150</v>
      </c>
      <c r="I12" s="41" t="s">
        <v>151</v>
      </c>
    </row>
    <row r="13" spans="2:9" ht="12">
      <c r="B13" s="46">
        <v>32</v>
      </c>
      <c r="C13" s="46" t="s">
        <v>257</v>
      </c>
      <c r="D13" s="46" t="s">
        <v>430</v>
      </c>
      <c r="E13" s="42" t="s">
        <v>206</v>
      </c>
      <c r="F13" s="42" t="s">
        <v>431</v>
      </c>
      <c r="G13" s="42" t="s">
        <v>432</v>
      </c>
      <c r="H13" s="41" t="s">
        <v>433</v>
      </c>
      <c r="I13" s="41" t="s">
        <v>152</v>
      </c>
    </row>
    <row r="14" spans="2:9" ht="12">
      <c r="B14" s="46">
        <v>33</v>
      </c>
      <c r="C14" s="46" t="s">
        <v>258</v>
      </c>
      <c r="D14" s="46" t="s">
        <v>434</v>
      </c>
      <c r="E14" s="42" t="s">
        <v>207</v>
      </c>
      <c r="F14" s="42" t="s">
        <v>435</v>
      </c>
      <c r="G14" s="42" t="s">
        <v>436</v>
      </c>
      <c r="H14" s="41" t="s">
        <v>437</v>
      </c>
      <c r="I14" s="41" t="s">
        <v>438</v>
      </c>
    </row>
    <row r="15" spans="2:9" ht="12">
      <c r="B15" s="46">
        <v>34</v>
      </c>
      <c r="C15" s="46" t="s">
        <v>259</v>
      </c>
      <c r="D15" s="46" t="s">
        <v>439</v>
      </c>
      <c r="E15" s="42" t="s">
        <v>208</v>
      </c>
      <c r="F15" s="42" t="s">
        <v>440</v>
      </c>
      <c r="G15" s="42" t="s">
        <v>441</v>
      </c>
      <c r="H15" s="41" t="s">
        <v>153</v>
      </c>
      <c r="I15" s="41" t="s">
        <v>442</v>
      </c>
    </row>
    <row r="16" spans="2:9" ht="12">
      <c r="B16" s="46">
        <v>39</v>
      </c>
      <c r="C16" s="46" t="s">
        <v>260</v>
      </c>
      <c r="D16" s="46" t="s">
        <v>462</v>
      </c>
      <c r="E16" s="42" t="s">
        <v>209</v>
      </c>
      <c r="F16" s="42" t="s">
        <v>463</v>
      </c>
      <c r="G16" s="42" t="s">
        <v>464</v>
      </c>
      <c r="H16" s="41" t="s">
        <v>154</v>
      </c>
      <c r="I16" s="41" t="s">
        <v>155</v>
      </c>
    </row>
    <row r="17" spans="2:9" ht="12">
      <c r="B17" s="46">
        <v>45</v>
      </c>
      <c r="C17" s="46" t="s">
        <v>516</v>
      </c>
      <c r="D17" s="46" t="s">
        <v>488</v>
      </c>
      <c r="E17" s="42" t="s">
        <v>489</v>
      </c>
      <c r="F17" s="42" t="s">
        <v>490</v>
      </c>
      <c r="G17" s="42" t="s">
        <v>491</v>
      </c>
      <c r="H17" s="41" t="s">
        <v>156</v>
      </c>
      <c r="I17" s="41" t="s">
        <v>492</v>
      </c>
    </row>
    <row r="18" spans="2:9" ht="12">
      <c r="B18" s="46">
        <v>8</v>
      </c>
      <c r="C18" s="46" t="s">
        <v>263</v>
      </c>
      <c r="D18" s="46" t="s">
        <v>335</v>
      </c>
      <c r="E18" s="42" t="s">
        <v>336</v>
      </c>
      <c r="F18" s="42" t="s">
        <v>337</v>
      </c>
      <c r="G18" s="42" t="s">
        <v>338</v>
      </c>
      <c r="H18" s="41" t="s">
        <v>157</v>
      </c>
      <c r="I18" s="41" t="s">
        <v>157</v>
      </c>
    </row>
    <row r="19" spans="2:9" ht="12">
      <c r="B19" s="46">
        <v>9</v>
      </c>
      <c r="C19" s="46" t="s">
        <v>264</v>
      </c>
      <c r="D19" s="46" t="s">
        <v>339</v>
      </c>
      <c r="E19" s="42" t="s">
        <v>340</v>
      </c>
      <c r="F19" s="42" t="s">
        <v>341</v>
      </c>
      <c r="G19" s="42" t="s">
        <v>342</v>
      </c>
      <c r="H19" s="41" t="s">
        <v>343</v>
      </c>
      <c r="I19" s="41" t="s">
        <v>158</v>
      </c>
    </row>
    <row r="20" spans="2:9" ht="12">
      <c r="B20" s="46">
        <v>17</v>
      </c>
      <c r="C20" s="46" t="s">
        <v>517</v>
      </c>
      <c r="D20" s="46" t="s">
        <v>374</v>
      </c>
      <c r="E20" s="42" t="s">
        <v>375</v>
      </c>
      <c r="F20" s="42" t="s">
        <v>376</v>
      </c>
      <c r="G20" s="42" t="s">
        <v>377</v>
      </c>
      <c r="H20" s="41" t="s">
        <v>159</v>
      </c>
      <c r="I20" s="41" t="s">
        <v>160</v>
      </c>
    </row>
    <row r="21" spans="2:9" ht="12">
      <c r="B21" s="46">
        <v>27</v>
      </c>
      <c r="C21" s="46" t="s">
        <v>267</v>
      </c>
      <c r="D21" s="46" t="s">
        <v>411</v>
      </c>
      <c r="E21" s="42" t="s">
        <v>412</v>
      </c>
      <c r="F21" s="42" t="s">
        <v>413</v>
      </c>
      <c r="G21" s="42" t="s">
        <v>414</v>
      </c>
      <c r="H21" s="41" t="s">
        <v>161</v>
      </c>
      <c r="I21" s="41" t="s">
        <v>161</v>
      </c>
    </row>
    <row r="22" spans="2:9" ht="12">
      <c r="B22" s="46">
        <v>1</v>
      </c>
      <c r="C22" s="46" t="s">
        <v>268</v>
      </c>
      <c r="D22" s="46" t="s">
        <v>310</v>
      </c>
      <c r="E22" s="41" t="s">
        <v>311</v>
      </c>
      <c r="F22" s="42" t="s">
        <v>312</v>
      </c>
      <c r="G22" s="42" t="s">
        <v>313</v>
      </c>
      <c r="H22" s="41" t="s">
        <v>162</v>
      </c>
      <c r="I22" s="41" t="s">
        <v>503</v>
      </c>
    </row>
    <row r="23" spans="2:9" ht="12">
      <c r="B23" s="46">
        <v>18</v>
      </c>
      <c r="C23" s="46" t="s">
        <v>518</v>
      </c>
      <c r="D23" s="46" t="s">
        <v>378</v>
      </c>
      <c r="E23" s="42" t="s">
        <v>219</v>
      </c>
      <c r="F23" s="42" t="s">
        <v>379</v>
      </c>
      <c r="G23" s="42" t="s">
        <v>128</v>
      </c>
      <c r="H23" s="41" t="s">
        <v>163</v>
      </c>
      <c r="I23" s="41" t="s">
        <v>163</v>
      </c>
    </row>
    <row r="24" spans="2:9" ht="12">
      <c r="B24" s="46">
        <v>19</v>
      </c>
      <c r="C24" s="46" t="s">
        <v>271</v>
      </c>
      <c r="D24" s="46" t="s">
        <v>380</v>
      </c>
      <c r="E24" s="42" t="s">
        <v>220</v>
      </c>
      <c r="F24" s="42" t="s">
        <v>381</v>
      </c>
      <c r="G24" s="42" t="s">
        <v>129</v>
      </c>
      <c r="H24" s="41" t="s">
        <v>164</v>
      </c>
      <c r="I24" s="41" t="s">
        <v>165</v>
      </c>
    </row>
    <row r="25" spans="2:9" ht="12">
      <c r="B25" s="46">
        <v>28</v>
      </c>
      <c r="C25" s="46" t="s">
        <v>272</v>
      </c>
      <c r="D25" s="46" t="s">
        <v>415</v>
      </c>
      <c r="E25" s="42" t="s">
        <v>416</v>
      </c>
      <c r="F25" s="42" t="s">
        <v>417</v>
      </c>
      <c r="G25" s="42" t="s">
        <v>418</v>
      </c>
      <c r="H25" s="41" t="s">
        <v>166</v>
      </c>
      <c r="I25" s="41" t="s">
        <v>167</v>
      </c>
    </row>
    <row r="26" spans="2:9" ht="12">
      <c r="B26" s="46">
        <v>35</v>
      </c>
      <c r="C26" s="46" t="s">
        <v>519</v>
      </c>
      <c r="D26" s="46" t="s">
        <v>443</v>
      </c>
      <c r="E26" s="42" t="s">
        <v>444</v>
      </c>
      <c r="F26" s="42" t="s">
        <v>445</v>
      </c>
      <c r="G26" s="42" t="s">
        <v>446</v>
      </c>
      <c r="H26" s="41" t="s">
        <v>447</v>
      </c>
      <c r="I26" s="41" t="s">
        <v>447</v>
      </c>
    </row>
    <row r="27" spans="2:9" ht="12">
      <c r="B27" s="46">
        <v>40</v>
      </c>
      <c r="C27" s="46" t="s">
        <v>520</v>
      </c>
      <c r="D27" s="46" t="s">
        <v>465</v>
      </c>
      <c r="E27" s="42" t="s">
        <v>466</v>
      </c>
      <c r="F27" s="42" t="s">
        <v>467</v>
      </c>
      <c r="G27" s="42" t="s">
        <v>468</v>
      </c>
      <c r="H27" s="41" t="s">
        <v>168</v>
      </c>
      <c r="I27" s="41" t="s">
        <v>469</v>
      </c>
    </row>
    <row r="28" spans="2:9" ht="12">
      <c r="B28" s="46">
        <v>20</v>
      </c>
      <c r="C28" s="46" t="s">
        <v>275</v>
      </c>
      <c r="D28" s="46" t="s">
        <v>382</v>
      </c>
      <c r="E28" s="42" t="s">
        <v>383</v>
      </c>
      <c r="F28" s="42" t="s">
        <v>384</v>
      </c>
      <c r="G28" s="42" t="s">
        <v>385</v>
      </c>
      <c r="H28" s="41" t="s">
        <v>169</v>
      </c>
      <c r="I28" s="41" t="s">
        <v>170</v>
      </c>
    </row>
    <row r="29" spans="2:9" ht="12">
      <c r="B29" s="46">
        <v>21</v>
      </c>
      <c r="C29" s="46" t="s">
        <v>276</v>
      </c>
      <c r="D29" s="46" t="s">
        <v>386</v>
      </c>
      <c r="E29" s="42" t="s">
        <v>387</v>
      </c>
      <c r="F29" s="42" t="s">
        <v>388</v>
      </c>
      <c r="G29" s="42" t="s">
        <v>389</v>
      </c>
      <c r="H29" s="41" t="s">
        <v>390</v>
      </c>
      <c r="I29" s="41" t="s">
        <v>171</v>
      </c>
    </row>
    <row r="30" spans="2:9" ht="12">
      <c r="B30" s="46">
        <v>36</v>
      </c>
      <c r="C30" s="46" t="s">
        <v>277</v>
      </c>
      <c r="D30" s="46" t="s">
        <v>448</v>
      </c>
      <c r="E30" s="42" t="s">
        <v>449</v>
      </c>
      <c r="F30" s="42" t="s">
        <v>450</v>
      </c>
      <c r="G30" s="42" t="s">
        <v>451</v>
      </c>
      <c r="H30" s="41" t="s">
        <v>172</v>
      </c>
      <c r="I30" s="41" t="s">
        <v>173</v>
      </c>
    </row>
    <row r="31" spans="2:9" ht="12">
      <c r="B31" s="46">
        <v>29</v>
      </c>
      <c r="C31" s="46" t="s">
        <v>278</v>
      </c>
      <c r="D31" s="46" t="s">
        <v>419</v>
      </c>
      <c r="E31" s="42" t="s">
        <v>420</v>
      </c>
      <c r="F31" s="42" t="s">
        <v>413</v>
      </c>
      <c r="G31" s="42" t="s">
        <v>421</v>
      </c>
      <c r="H31" s="41" t="s">
        <v>174</v>
      </c>
      <c r="I31" s="41" t="s">
        <v>174</v>
      </c>
    </row>
    <row r="32" spans="2:9" ht="12">
      <c r="B32" s="46">
        <v>10</v>
      </c>
      <c r="C32" s="46" t="s">
        <v>279</v>
      </c>
      <c r="D32" s="46" t="s">
        <v>344</v>
      </c>
      <c r="E32" s="42" t="s">
        <v>345</v>
      </c>
      <c r="F32" s="42" t="s">
        <v>346</v>
      </c>
      <c r="G32" s="42" t="s">
        <v>347</v>
      </c>
      <c r="H32" s="41" t="s">
        <v>348</v>
      </c>
      <c r="I32" s="41" t="s">
        <v>175</v>
      </c>
    </row>
    <row r="33" spans="2:9" ht="12">
      <c r="B33" s="46">
        <v>11</v>
      </c>
      <c r="C33" s="46" t="s">
        <v>280</v>
      </c>
      <c r="D33" s="46" t="s">
        <v>349</v>
      </c>
      <c r="E33" s="42" t="s">
        <v>350</v>
      </c>
      <c r="F33" s="42" t="s">
        <v>351</v>
      </c>
      <c r="G33" s="42" t="s">
        <v>130</v>
      </c>
      <c r="H33" s="41" t="s">
        <v>176</v>
      </c>
      <c r="I33" s="41" t="s">
        <v>176</v>
      </c>
    </row>
    <row r="34" spans="2:9" ht="12">
      <c r="B34" s="46">
        <v>12</v>
      </c>
      <c r="C34" s="46" t="s">
        <v>281</v>
      </c>
      <c r="D34" s="46" t="s">
        <v>352</v>
      </c>
      <c r="E34" s="42" t="s">
        <v>353</v>
      </c>
      <c r="F34" s="42" t="s">
        <v>354</v>
      </c>
      <c r="G34" s="42" t="s">
        <v>131</v>
      </c>
      <c r="H34" s="41" t="s">
        <v>355</v>
      </c>
      <c r="I34" s="41" t="s">
        <v>177</v>
      </c>
    </row>
    <row r="35" spans="2:9" ht="12">
      <c r="B35" s="46">
        <v>6</v>
      </c>
      <c r="C35" s="46" t="s">
        <v>282</v>
      </c>
      <c r="D35" s="46" t="s">
        <v>328</v>
      </c>
      <c r="E35" s="42" t="s">
        <v>231</v>
      </c>
      <c r="F35" s="42" t="s">
        <v>329</v>
      </c>
      <c r="G35" s="42" t="s">
        <v>330</v>
      </c>
      <c r="H35" s="43" t="s">
        <v>178</v>
      </c>
      <c r="I35" s="43" t="s">
        <v>179</v>
      </c>
    </row>
    <row r="36" spans="2:9" ht="12">
      <c r="B36" s="46">
        <v>13</v>
      </c>
      <c r="C36" s="46" t="s">
        <v>283</v>
      </c>
      <c r="D36" s="46" t="s">
        <v>356</v>
      </c>
      <c r="E36" s="42" t="s">
        <v>357</v>
      </c>
      <c r="F36" s="42" t="s">
        <v>351</v>
      </c>
      <c r="G36" s="42" t="s">
        <v>358</v>
      </c>
      <c r="H36" s="41" t="s">
        <v>359</v>
      </c>
      <c r="I36" s="41" t="s">
        <v>359</v>
      </c>
    </row>
    <row r="37" spans="2:9" ht="12">
      <c r="B37" s="46">
        <v>37</v>
      </c>
      <c r="C37" s="46" t="s">
        <v>284</v>
      </c>
      <c r="D37" s="46" t="s">
        <v>452</v>
      </c>
      <c r="E37" s="42" t="s">
        <v>453</v>
      </c>
      <c r="F37" s="42" t="s">
        <v>454</v>
      </c>
      <c r="G37" s="42" t="s">
        <v>455</v>
      </c>
      <c r="H37" s="41" t="s">
        <v>456</v>
      </c>
      <c r="I37" s="41" t="s">
        <v>180</v>
      </c>
    </row>
    <row r="38" spans="2:9" ht="12">
      <c r="B38" s="46">
        <v>41</v>
      </c>
      <c r="C38" s="46" t="s">
        <v>285</v>
      </c>
      <c r="D38" s="46" t="s">
        <v>470</v>
      </c>
      <c r="E38" s="42" t="s">
        <v>471</v>
      </c>
      <c r="F38" s="42" t="s">
        <v>472</v>
      </c>
      <c r="G38" s="42" t="s">
        <v>473</v>
      </c>
      <c r="H38" s="41" t="s">
        <v>474</v>
      </c>
      <c r="I38" s="41" t="s">
        <v>181</v>
      </c>
    </row>
    <row r="39" spans="2:9" ht="12">
      <c r="B39" s="46">
        <v>14</v>
      </c>
      <c r="C39" s="46" t="s">
        <v>286</v>
      </c>
      <c r="D39" s="46" t="s">
        <v>360</v>
      </c>
      <c r="E39" s="42" t="s">
        <v>361</v>
      </c>
      <c r="F39" s="42" t="s">
        <v>362</v>
      </c>
      <c r="G39" s="42" t="s">
        <v>363</v>
      </c>
      <c r="H39" s="41" t="s">
        <v>182</v>
      </c>
      <c r="I39" s="41" t="s">
        <v>183</v>
      </c>
    </row>
    <row r="40" spans="2:9" ht="12">
      <c r="B40" s="46">
        <v>38</v>
      </c>
      <c r="C40" s="46" t="s">
        <v>287</v>
      </c>
      <c r="D40" s="46" t="s">
        <v>457</v>
      </c>
      <c r="E40" s="42" t="s">
        <v>458</v>
      </c>
      <c r="F40" s="42" t="s">
        <v>459</v>
      </c>
      <c r="G40" s="42" t="s">
        <v>460</v>
      </c>
      <c r="H40" s="41" t="s">
        <v>461</v>
      </c>
      <c r="I40" s="41" t="s">
        <v>184</v>
      </c>
    </row>
    <row r="41" spans="2:9" ht="12">
      <c r="B41" s="46">
        <v>46</v>
      </c>
      <c r="C41" s="46" t="s">
        <v>288</v>
      </c>
      <c r="D41" s="46" t="s">
        <v>493</v>
      </c>
      <c r="E41" s="42" t="s">
        <v>494</v>
      </c>
      <c r="F41" s="42" t="s">
        <v>495</v>
      </c>
      <c r="G41" s="42" t="s">
        <v>496</v>
      </c>
      <c r="H41" s="41" t="s">
        <v>185</v>
      </c>
      <c r="I41" s="41" t="s">
        <v>132</v>
      </c>
    </row>
    <row r="42" spans="2:9" ht="12">
      <c r="B42" s="46">
        <v>22</v>
      </c>
      <c r="C42" s="46" t="s">
        <v>289</v>
      </c>
      <c r="D42" s="46" t="s">
        <v>391</v>
      </c>
      <c r="E42" s="42" t="s">
        <v>392</v>
      </c>
      <c r="F42" s="42" t="s">
        <v>393</v>
      </c>
      <c r="G42" s="42" t="s">
        <v>133</v>
      </c>
      <c r="H42" s="41" t="s">
        <v>186</v>
      </c>
      <c r="I42" s="41" t="s">
        <v>394</v>
      </c>
    </row>
    <row r="43" spans="2:9" ht="12">
      <c r="B43" s="46">
        <v>42</v>
      </c>
      <c r="C43" s="46" t="s">
        <v>290</v>
      </c>
      <c r="D43" s="46" t="s">
        <v>475</v>
      </c>
      <c r="E43" s="42" t="s">
        <v>476</v>
      </c>
      <c r="F43" s="42" t="s">
        <v>467</v>
      </c>
      <c r="G43" s="42" t="s">
        <v>187</v>
      </c>
      <c r="H43" s="41" t="s">
        <v>188</v>
      </c>
      <c r="I43" s="41" t="s">
        <v>188</v>
      </c>
    </row>
    <row r="44" spans="2:9" ht="12">
      <c r="B44" s="46">
        <v>47</v>
      </c>
      <c r="C44" s="46" t="s">
        <v>521</v>
      </c>
      <c r="D44" s="46" t="s">
        <v>497</v>
      </c>
      <c r="E44" s="42" t="s">
        <v>498</v>
      </c>
      <c r="F44" s="42" t="s">
        <v>499</v>
      </c>
      <c r="G44" s="42" t="s">
        <v>500</v>
      </c>
      <c r="H44" s="41" t="s">
        <v>501</v>
      </c>
      <c r="I44" s="41" t="s">
        <v>502</v>
      </c>
    </row>
    <row r="45" spans="2:9" ht="12">
      <c r="B45" s="46">
        <v>43</v>
      </c>
      <c r="C45" s="46" t="s">
        <v>510</v>
      </c>
      <c r="D45" s="46" t="s">
        <v>477</v>
      </c>
      <c r="E45" s="42" t="s">
        <v>478</v>
      </c>
      <c r="F45" s="42" t="s">
        <v>479</v>
      </c>
      <c r="G45" s="42" t="s">
        <v>480</v>
      </c>
      <c r="H45" s="41" t="s">
        <v>481</v>
      </c>
      <c r="I45" s="41" t="s">
        <v>482</v>
      </c>
    </row>
    <row r="46" spans="2:9" ht="12">
      <c r="B46" s="46">
        <v>23</v>
      </c>
      <c r="C46" s="46" t="s">
        <v>511</v>
      </c>
      <c r="D46" s="46" t="s">
        <v>395</v>
      </c>
      <c r="E46" s="42" t="s">
        <v>396</v>
      </c>
      <c r="F46" s="42" t="s">
        <v>397</v>
      </c>
      <c r="G46" s="42" t="s">
        <v>398</v>
      </c>
      <c r="H46" s="41" t="s">
        <v>399</v>
      </c>
      <c r="I46" s="41" t="s">
        <v>400</v>
      </c>
    </row>
    <row r="47" spans="2:9" ht="12">
      <c r="B47" s="46">
        <v>44</v>
      </c>
      <c r="C47" s="46" t="s">
        <v>522</v>
      </c>
      <c r="D47" s="46" t="s">
        <v>422</v>
      </c>
      <c r="E47" s="42" t="s">
        <v>483</v>
      </c>
      <c r="F47" s="42" t="s">
        <v>484</v>
      </c>
      <c r="G47" s="42" t="s">
        <v>485</v>
      </c>
      <c r="H47" s="41" t="s">
        <v>486</v>
      </c>
      <c r="I47" s="41" t="s">
        <v>487</v>
      </c>
    </row>
    <row r="48" spans="2:9" ht="12">
      <c r="B48" s="46">
        <v>30</v>
      </c>
      <c r="C48" s="46" t="s">
        <v>523</v>
      </c>
      <c r="D48" s="46" t="s">
        <v>504</v>
      </c>
      <c r="E48" s="42" t="s">
        <v>423</v>
      </c>
      <c r="F48" s="42" t="s">
        <v>409</v>
      </c>
      <c r="G48" s="42" t="s">
        <v>424</v>
      </c>
      <c r="H48" s="41" t="s">
        <v>425</v>
      </c>
      <c r="I48" s="41" t="s">
        <v>426</v>
      </c>
    </row>
    <row r="49" spans="2:9" ht="12">
      <c r="B49" s="46">
        <v>15</v>
      </c>
      <c r="C49" s="46" t="s">
        <v>524</v>
      </c>
      <c r="D49" s="46" t="s">
        <v>505</v>
      </c>
      <c r="E49" s="42" t="s">
        <v>364</v>
      </c>
      <c r="F49" s="42" t="s">
        <v>365</v>
      </c>
      <c r="G49" s="42" t="s">
        <v>366</v>
      </c>
      <c r="H49" s="41" t="s">
        <v>367</v>
      </c>
      <c r="I49" s="41" t="s">
        <v>368</v>
      </c>
    </row>
    <row r="50" spans="2:9" ht="12">
      <c r="B50" s="46"/>
      <c r="C50" s="46"/>
      <c r="D50" s="46"/>
      <c r="E50" s="42"/>
      <c r="F50" s="42"/>
      <c r="G50" s="42"/>
      <c r="H50" s="41"/>
      <c r="I50" s="41"/>
    </row>
    <row r="51" spans="2:9" ht="12">
      <c r="B51" s="46"/>
      <c r="C51" s="46"/>
      <c r="D51" s="46"/>
      <c r="E51" s="42"/>
      <c r="F51" s="42"/>
      <c r="G51" s="42"/>
      <c r="H51" s="41"/>
      <c r="I51" s="41"/>
    </row>
    <row r="52" spans="2:9" ht="12">
      <c r="B52" s="46"/>
      <c r="C52" s="46"/>
      <c r="D52" s="46"/>
      <c r="E52" s="42"/>
      <c r="F52" s="42"/>
      <c r="G52" s="42"/>
      <c r="H52" s="41"/>
      <c r="I52" s="41"/>
    </row>
    <row r="53" spans="2:9" ht="12">
      <c r="B53" s="46"/>
      <c r="C53" s="46"/>
      <c r="D53" s="46"/>
      <c r="E53" s="42"/>
      <c r="F53" s="42"/>
      <c r="G53" s="42"/>
      <c r="H53" s="41"/>
      <c r="I53" s="41"/>
    </row>
    <row r="54" spans="2:9" ht="12">
      <c r="B54" s="46"/>
      <c r="C54" s="46"/>
      <c r="D54" s="46"/>
      <c r="E54" s="40">
        <f>COUNTA(E3:E53)</f>
        <v>47</v>
      </c>
      <c r="F54" s="41"/>
      <c r="G54" s="41"/>
      <c r="H54" s="41"/>
      <c r="I54" s="41"/>
    </row>
    <row r="55" ht="12">
      <c r="H55" s="39"/>
    </row>
    <row r="56" ht="12">
      <c r="H56" s="39"/>
    </row>
    <row r="57" ht="12">
      <c r="H57" s="39"/>
    </row>
    <row r="58" spans="3:8" ht="12">
      <c r="C58" s="48"/>
      <c r="D58" s="48"/>
      <c r="H58" s="39"/>
    </row>
    <row r="59" ht="12">
      <c r="H59" s="39"/>
    </row>
    <row r="60" ht="12">
      <c r="H60" s="39"/>
    </row>
  </sheetData>
  <sheetProtection/>
  <printOptions horizontalCentered="1"/>
  <pageMargins left="0.3937007874015748" right="0.3937007874015748" top="0.7874015748031497" bottom="0.5905511811023623" header="0.31496062992125984" footer="0.5118110236220472"/>
  <pageSetup horizontalDpi="600" verticalDpi="600" orientation="landscape" paperSize="9" scale="74" r:id="rId2"/>
  <headerFooter alignWithMargins="0">
    <oddHeader>&amp;R&amp;P/&amp;N</oddHeader>
  </headerFooter>
  <rowBreaks count="1" manualBreakCount="1">
    <brk id="1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BE59"/>
  <sheetViews>
    <sheetView showZeros="0" view="pageBreakPreview" zoomScaleSheetLayoutView="100" zoomScalePageLayoutView="0" workbookViewId="0" topLeftCell="A1">
      <selection activeCell="K14" sqref="K14"/>
    </sheetView>
  </sheetViews>
  <sheetFormatPr defaultColWidth="6.75390625" defaultRowHeight="12.75"/>
  <cols>
    <col min="1" max="1" width="1.75390625" style="54" customWidth="1"/>
    <col min="2" max="2" width="3.75390625" style="54" customWidth="1"/>
    <col min="3" max="14" width="6.75390625" style="54" customWidth="1"/>
    <col min="15" max="15" width="8.375" style="54" customWidth="1"/>
    <col min="16" max="16" width="0.875" style="54" customWidth="1"/>
    <col min="17" max="18" width="6.75390625" style="54" customWidth="1"/>
    <col min="19" max="19" width="9.75390625" style="55" bestFit="1" customWidth="1"/>
    <col min="20" max="20" width="44.375" style="56" bestFit="1" customWidth="1"/>
    <col min="21" max="16384" width="6.75390625" style="54" customWidth="1"/>
  </cols>
  <sheetData>
    <row r="1" ht="15"/>
    <row r="2" ht="15"/>
    <row r="3" ht="15"/>
    <row r="4" spans="2:57" s="49" customFormat="1" ht="16.5" customHeight="1">
      <c r="B4" s="176" t="s">
        <v>14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51"/>
      <c r="Q4" s="51"/>
      <c r="R4" s="51"/>
      <c r="S4" s="52"/>
      <c r="T4" s="53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</row>
    <row r="5" spans="2:15" ht="15"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</row>
    <row r="6" spans="1:16" ht="23.25">
      <c r="A6" s="179" t="s">
        <v>15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2:20" ht="15"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S7" s="57" t="s">
        <v>134</v>
      </c>
      <c r="T7" s="57" t="s">
        <v>189</v>
      </c>
    </row>
    <row r="8" spans="2:20" s="58" customFormat="1" ht="14.25">
      <c r="B8" s="178" t="s">
        <v>292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S8" s="57" t="s">
        <v>242</v>
      </c>
      <c r="T8" s="59" t="s">
        <v>191</v>
      </c>
    </row>
    <row r="9" spans="2:20" s="58" customFormat="1" ht="14.25"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S9" s="57" t="s">
        <v>243</v>
      </c>
      <c r="T9" s="59" t="s">
        <v>192</v>
      </c>
    </row>
    <row r="10" spans="2:20" s="58" customFormat="1" ht="14.25"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S10" s="57" t="s">
        <v>244</v>
      </c>
      <c r="T10" s="59" t="s">
        <v>193</v>
      </c>
    </row>
    <row r="11" spans="2:20" s="58" customFormat="1" ht="14.25">
      <c r="B11" s="123" t="s">
        <v>17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S11" s="57" t="s">
        <v>245</v>
      </c>
      <c r="T11" s="59" t="s">
        <v>194</v>
      </c>
    </row>
    <row r="12" spans="2:20" s="58" customFormat="1" ht="14.25"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S12" s="57" t="s">
        <v>246</v>
      </c>
      <c r="T12" s="59" t="s">
        <v>195</v>
      </c>
    </row>
    <row r="13" spans="2:20" s="58" customFormat="1" ht="14.25"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S13" s="57" t="s">
        <v>247</v>
      </c>
      <c r="T13" s="59" t="s">
        <v>196</v>
      </c>
    </row>
    <row r="14" spans="2:20" s="58" customFormat="1" ht="14.25">
      <c r="B14" s="180" t="s">
        <v>18</v>
      </c>
      <c r="C14" s="180"/>
      <c r="D14" s="180"/>
      <c r="E14" s="180"/>
      <c r="F14" s="180"/>
      <c r="G14" s="180" t="s">
        <v>19</v>
      </c>
      <c r="H14" s="180"/>
      <c r="I14" s="180"/>
      <c r="J14" s="58" t="s">
        <v>240</v>
      </c>
      <c r="K14" s="70"/>
      <c r="L14" s="58" t="s">
        <v>241</v>
      </c>
      <c r="S14" s="57" t="s">
        <v>248</v>
      </c>
      <c r="T14" s="59" t="s">
        <v>197</v>
      </c>
    </row>
    <row r="15" spans="2:20" s="58" customFormat="1" ht="14.25">
      <c r="B15" s="123"/>
      <c r="C15" s="123"/>
      <c r="D15" s="123"/>
      <c r="E15" s="123"/>
      <c r="F15" s="123"/>
      <c r="G15" s="180" t="s">
        <v>20</v>
      </c>
      <c r="H15" s="180"/>
      <c r="I15" s="180"/>
      <c r="J15" s="123" t="e">
        <f>VLOOKUP($K$14,'工場ﾃﾞｰﾀ（26・09・16現在）'!$D$3:$I$53,2)</f>
        <v>#N/A</v>
      </c>
      <c r="K15" s="123"/>
      <c r="L15" s="123"/>
      <c r="M15" s="123"/>
      <c r="N15" s="123"/>
      <c r="O15" s="123"/>
      <c r="S15" s="57" t="s">
        <v>249</v>
      </c>
      <c r="T15" s="59" t="s">
        <v>198</v>
      </c>
    </row>
    <row r="16" spans="2:20" s="58" customFormat="1" ht="14.25">
      <c r="B16" s="123"/>
      <c r="C16" s="123"/>
      <c r="D16" s="123"/>
      <c r="E16" s="123"/>
      <c r="F16" s="123"/>
      <c r="G16" s="180" t="s">
        <v>21</v>
      </c>
      <c r="H16" s="180"/>
      <c r="I16" s="180"/>
      <c r="J16" s="123" t="e">
        <f>VLOOKUP($K$14,'工場ﾃﾞｰﾀ（26・09・16現在）'!$D$3:$I$53,4)</f>
        <v>#N/A</v>
      </c>
      <c r="K16" s="123"/>
      <c r="L16" s="123"/>
      <c r="M16" s="123"/>
      <c r="N16" s="123"/>
      <c r="O16" s="123"/>
      <c r="S16" s="57" t="s">
        <v>250</v>
      </c>
      <c r="T16" s="59" t="s">
        <v>199</v>
      </c>
    </row>
    <row r="17" spans="2:20" s="58" customFormat="1" ht="14.25">
      <c r="B17" s="123"/>
      <c r="C17" s="123"/>
      <c r="D17" s="123"/>
      <c r="E17" s="123"/>
      <c r="F17" s="123"/>
      <c r="G17" s="180" t="s">
        <v>22</v>
      </c>
      <c r="H17" s="180"/>
      <c r="I17" s="180"/>
      <c r="J17" s="123" t="e">
        <f>VLOOKUP($K$14,'工場ﾃﾞｰﾀ（26・09・16現在）'!$D$3:$I$53,5)</f>
        <v>#N/A</v>
      </c>
      <c r="K17" s="123"/>
      <c r="L17" s="123"/>
      <c r="M17" s="123"/>
      <c r="N17" s="123"/>
      <c r="O17" s="58" t="s">
        <v>23</v>
      </c>
      <c r="S17" s="57" t="s">
        <v>251</v>
      </c>
      <c r="T17" s="59" t="s">
        <v>200</v>
      </c>
    </row>
    <row r="18" spans="2:20" s="58" customFormat="1" ht="14.25"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S18" s="57" t="s">
        <v>252</v>
      </c>
      <c r="T18" s="59" t="s">
        <v>201</v>
      </c>
    </row>
    <row r="19" spans="2:20" s="58" customFormat="1" ht="14.25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S19" s="57" t="s">
        <v>253</v>
      </c>
      <c r="T19" s="59" t="s">
        <v>202</v>
      </c>
    </row>
    <row r="20" spans="2:20" s="58" customFormat="1" ht="14.25">
      <c r="B20" s="58" t="s">
        <v>24</v>
      </c>
      <c r="S20" s="57" t="s">
        <v>254</v>
      </c>
      <c r="T20" s="59" t="s">
        <v>203</v>
      </c>
    </row>
    <row r="21" spans="2:20" s="58" customFormat="1" ht="14.25">
      <c r="B21" s="58" t="s">
        <v>25</v>
      </c>
      <c r="S21" s="57" t="s">
        <v>255</v>
      </c>
      <c r="T21" s="59" t="s">
        <v>204</v>
      </c>
    </row>
    <row r="22" spans="2:20" s="58" customFormat="1" ht="14.25">
      <c r="B22" s="58" t="s">
        <v>26</v>
      </c>
      <c r="S22" s="57" t="s">
        <v>256</v>
      </c>
      <c r="T22" s="59" t="s">
        <v>205</v>
      </c>
    </row>
    <row r="23" spans="2:20" s="58" customFormat="1" ht="14.25"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S23" s="57" t="s">
        <v>257</v>
      </c>
      <c r="T23" s="59" t="s">
        <v>206</v>
      </c>
    </row>
    <row r="24" spans="1:20" s="58" customFormat="1" ht="14.25">
      <c r="A24" s="184" t="s">
        <v>27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S24" s="57" t="s">
        <v>258</v>
      </c>
      <c r="T24" s="59" t="s">
        <v>207</v>
      </c>
    </row>
    <row r="25" spans="2:20" s="58" customFormat="1" ht="13.5"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S25" s="57" t="s">
        <v>259</v>
      </c>
      <c r="T25" s="59" t="s">
        <v>208</v>
      </c>
    </row>
    <row r="26" spans="3:20" s="58" customFormat="1" ht="13.5">
      <c r="C26" s="182" t="s">
        <v>123</v>
      </c>
      <c r="D26" s="182"/>
      <c r="E26" s="182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S26" s="57" t="s">
        <v>260</v>
      </c>
      <c r="T26" s="59" t="s">
        <v>209</v>
      </c>
    </row>
    <row r="27" spans="2:20" s="58" customFormat="1" ht="13.5">
      <c r="B27" s="60" t="s">
        <v>28</v>
      </c>
      <c r="C27" s="117" t="s">
        <v>29</v>
      </c>
      <c r="D27" s="117"/>
      <c r="E27" s="117"/>
      <c r="F27" s="139" t="s">
        <v>293</v>
      </c>
      <c r="G27" s="139"/>
      <c r="H27" s="139"/>
      <c r="I27" s="139"/>
      <c r="J27" s="139"/>
      <c r="K27" s="139"/>
      <c r="L27" s="139"/>
      <c r="M27" s="139"/>
      <c r="N27" s="139"/>
      <c r="O27" s="139"/>
      <c r="S27" s="57" t="s">
        <v>261</v>
      </c>
      <c r="T27" s="59" t="s">
        <v>210</v>
      </c>
    </row>
    <row r="28" spans="2:20" s="58" customFormat="1" ht="13.5">
      <c r="B28" s="60"/>
      <c r="C28" s="116"/>
      <c r="D28" s="116"/>
      <c r="E28" s="116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S28" s="57" t="s">
        <v>262</v>
      </c>
      <c r="T28" s="59" t="s">
        <v>211</v>
      </c>
    </row>
    <row r="29" spans="2:20" s="58" customFormat="1" ht="13.5">
      <c r="B29" s="60" t="s">
        <v>30</v>
      </c>
      <c r="C29" s="117" t="s">
        <v>31</v>
      </c>
      <c r="D29" s="117"/>
      <c r="E29" s="117"/>
      <c r="F29" s="139" t="s">
        <v>294</v>
      </c>
      <c r="G29" s="139"/>
      <c r="H29" s="139"/>
      <c r="I29" s="139"/>
      <c r="J29" s="139"/>
      <c r="K29" s="139"/>
      <c r="L29" s="139"/>
      <c r="M29" s="139"/>
      <c r="N29" s="139"/>
      <c r="O29" s="139"/>
      <c r="S29" s="57" t="s">
        <v>263</v>
      </c>
      <c r="T29" s="59" t="s">
        <v>212</v>
      </c>
    </row>
    <row r="30" spans="2:20" s="58" customFormat="1" ht="13.5">
      <c r="B30" s="60" t="s">
        <v>1</v>
      </c>
      <c r="C30" s="117" t="s">
        <v>32</v>
      </c>
      <c r="D30" s="117"/>
      <c r="E30" s="117"/>
      <c r="F30" s="139" t="s">
        <v>295</v>
      </c>
      <c r="G30" s="139"/>
      <c r="H30" s="139"/>
      <c r="I30" s="139"/>
      <c r="J30" s="139"/>
      <c r="K30" s="139"/>
      <c r="L30" s="139"/>
      <c r="M30" s="139"/>
      <c r="N30" s="139"/>
      <c r="O30" s="139"/>
      <c r="S30" s="57" t="s">
        <v>264</v>
      </c>
      <c r="T30" s="59" t="s">
        <v>213</v>
      </c>
    </row>
    <row r="31" spans="2:20" s="58" customFormat="1" ht="13.5">
      <c r="B31" s="60" t="s">
        <v>2</v>
      </c>
      <c r="C31" s="117" t="s">
        <v>33</v>
      </c>
      <c r="D31" s="117"/>
      <c r="E31" s="117"/>
      <c r="F31" s="139" t="s">
        <v>296</v>
      </c>
      <c r="G31" s="139"/>
      <c r="H31" s="139"/>
      <c r="I31" s="139"/>
      <c r="J31" s="139"/>
      <c r="K31" s="139"/>
      <c r="L31" s="139"/>
      <c r="M31" s="139"/>
      <c r="N31" s="139"/>
      <c r="O31" s="139"/>
      <c r="S31" s="57" t="s">
        <v>265</v>
      </c>
      <c r="T31" s="59" t="s">
        <v>214</v>
      </c>
    </row>
    <row r="32" spans="2:20" s="58" customFormat="1" ht="13.5">
      <c r="B32" s="60" t="s">
        <v>3</v>
      </c>
      <c r="C32" s="117" t="s">
        <v>34</v>
      </c>
      <c r="D32" s="117"/>
      <c r="E32" s="117"/>
      <c r="F32" s="139" t="s">
        <v>297</v>
      </c>
      <c r="G32" s="139"/>
      <c r="H32" s="139"/>
      <c r="I32" s="139"/>
      <c r="J32" s="139"/>
      <c r="K32" s="139"/>
      <c r="L32" s="139"/>
      <c r="M32" s="139"/>
      <c r="N32" s="139"/>
      <c r="O32" s="139"/>
      <c r="S32" s="57" t="s">
        <v>266</v>
      </c>
      <c r="T32" s="59" t="s">
        <v>215</v>
      </c>
    </row>
    <row r="33" spans="2:20" s="58" customFormat="1" ht="13.5">
      <c r="B33" s="60" t="s">
        <v>4</v>
      </c>
      <c r="C33" s="138" t="s">
        <v>35</v>
      </c>
      <c r="D33" s="138"/>
      <c r="E33" s="138"/>
      <c r="S33" s="57" t="s">
        <v>267</v>
      </c>
      <c r="T33" s="59" t="s">
        <v>216</v>
      </c>
    </row>
    <row r="34" spans="3:20" s="58" customFormat="1" ht="13.5">
      <c r="C34" s="118" t="s">
        <v>36</v>
      </c>
      <c r="D34" s="119"/>
      <c r="E34" s="119"/>
      <c r="F34" s="119"/>
      <c r="G34" s="119"/>
      <c r="H34" s="120"/>
      <c r="I34" s="118" t="s">
        <v>37</v>
      </c>
      <c r="J34" s="119"/>
      <c r="K34" s="119"/>
      <c r="L34" s="119"/>
      <c r="M34" s="119"/>
      <c r="N34" s="119"/>
      <c r="O34" s="120"/>
      <c r="S34" s="57" t="s">
        <v>268</v>
      </c>
      <c r="T34" s="59" t="s">
        <v>217</v>
      </c>
    </row>
    <row r="35" spans="3:20" s="58" customFormat="1" ht="14.25" thickBot="1">
      <c r="C35" s="140" t="s">
        <v>38</v>
      </c>
      <c r="D35" s="121"/>
      <c r="E35" s="121" t="s">
        <v>39</v>
      </c>
      <c r="F35" s="121"/>
      <c r="G35" s="121"/>
      <c r="H35" s="122"/>
      <c r="I35" s="140" t="s">
        <v>38</v>
      </c>
      <c r="J35" s="121"/>
      <c r="K35" s="121" t="s">
        <v>40</v>
      </c>
      <c r="L35" s="121"/>
      <c r="M35" s="121"/>
      <c r="N35" s="121"/>
      <c r="O35" s="122"/>
      <c r="S35" s="57" t="s">
        <v>269</v>
      </c>
      <c r="T35" s="59" t="s">
        <v>218</v>
      </c>
    </row>
    <row r="36" spans="3:20" s="58" customFormat="1" ht="14.25" thickTop="1">
      <c r="C36" s="141"/>
      <c r="D36" s="126"/>
      <c r="E36" s="126"/>
      <c r="F36" s="126"/>
      <c r="G36" s="126"/>
      <c r="H36" s="127"/>
      <c r="I36" s="141"/>
      <c r="J36" s="126"/>
      <c r="K36" s="126"/>
      <c r="L36" s="126"/>
      <c r="M36" s="126"/>
      <c r="N36" s="126"/>
      <c r="O36" s="127"/>
      <c r="S36" s="57" t="s">
        <v>270</v>
      </c>
      <c r="T36" s="59" t="s">
        <v>219</v>
      </c>
    </row>
    <row r="37" spans="3:20" s="58" customFormat="1" ht="13.5">
      <c r="C37" s="142"/>
      <c r="D37" s="128"/>
      <c r="E37" s="128"/>
      <c r="F37" s="128"/>
      <c r="G37" s="128"/>
      <c r="H37" s="129"/>
      <c r="I37" s="142"/>
      <c r="J37" s="128"/>
      <c r="K37" s="128"/>
      <c r="L37" s="128"/>
      <c r="M37" s="128"/>
      <c r="N37" s="128"/>
      <c r="O37" s="129"/>
      <c r="S37" s="57" t="s">
        <v>271</v>
      </c>
      <c r="T37" s="59" t="s">
        <v>220</v>
      </c>
    </row>
    <row r="38" spans="3:20" s="58" customFormat="1" ht="13.5">
      <c r="C38" s="143"/>
      <c r="D38" s="130"/>
      <c r="E38" s="130"/>
      <c r="F38" s="130"/>
      <c r="G38" s="130"/>
      <c r="H38" s="131"/>
      <c r="I38" s="143"/>
      <c r="J38" s="130"/>
      <c r="K38" s="130"/>
      <c r="L38" s="130"/>
      <c r="M38" s="130"/>
      <c r="N38" s="130"/>
      <c r="O38" s="131"/>
      <c r="S38" s="57" t="s">
        <v>272</v>
      </c>
      <c r="T38" s="59" t="s">
        <v>221</v>
      </c>
    </row>
    <row r="39" spans="3:20" s="58" customFormat="1" ht="13.5"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S39" s="57" t="s">
        <v>273</v>
      </c>
      <c r="T39" s="59" t="s">
        <v>222</v>
      </c>
    </row>
    <row r="40" spans="2:20" s="58" customFormat="1" ht="13.5">
      <c r="B40" s="60" t="s">
        <v>41</v>
      </c>
      <c r="C40" s="58" t="s">
        <v>42</v>
      </c>
      <c r="S40" s="57" t="s">
        <v>274</v>
      </c>
      <c r="T40" s="59" t="s">
        <v>223</v>
      </c>
    </row>
    <row r="41" spans="2:20" s="58" customFormat="1" ht="13.5">
      <c r="B41" s="58" t="s">
        <v>43</v>
      </c>
      <c r="S41" s="57" t="s">
        <v>275</v>
      </c>
      <c r="T41" s="59" t="s">
        <v>224</v>
      </c>
    </row>
    <row r="42" spans="3:20" ht="15" thickBot="1">
      <c r="C42" s="155" t="s">
        <v>44</v>
      </c>
      <c r="D42" s="156"/>
      <c r="E42" s="156"/>
      <c r="F42" s="156"/>
      <c r="G42" s="156"/>
      <c r="H42" s="156"/>
      <c r="I42" s="157"/>
      <c r="J42" s="158" t="s">
        <v>45</v>
      </c>
      <c r="K42" s="156"/>
      <c r="L42" s="157"/>
      <c r="M42" s="149" t="s">
        <v>46</v>
      </c>
      <c r="N42" s="149"/>
      <c r="O42" s="64" t="s">
        <v>11</v>
      </c>
      <c r="S42" s="57" t="s">
        <v>276</v>
      </c>
      <c r="T42" s="59" t="s">
        <v>225</v>
      </c>
    </row>
    <row r="43" spans="3:20" ht="15" thickTop="1">
      <c r="C43" s="152" t="s">
        <v>5</v>
      </c>
      <c r="D43" s="153"/>
      <c r="E43" s="153"/>
      <c r="F43" s="153"/>
      <c r="G43" s="153"/>
      <c r="H43" s="153"/>
      <c r="I43" s="154"/>
      <c r="J43" s="132" t="s">
        <v>298</v>
      </c>
      <c r="K43" s="133"/>
      <c r="L43" s="134"/>
      <c r="M43" s="150">
        <f>'5-1-1（内訳書） (記載例)'!$N$200</f>
        <v>0</v>
      </c>
      <c r="N43" s="151"/>
      <c r="O43" s="65" t="s">
        <v>121</v>
      </c>
      <c r="S43" s="57" t="s">
        <v>277</v>
      </c>
      <c r="T43" s="59" t="s">
        <v>226</v>
      </c>
    </row>
    <row r="44" spans="3:20" ht="14.25">
      <c r="C44" s="144" t="s">
        <v>6</v>
      </c>
      <c r="D44" s="145"/>
      <c r="E44" s="145"/>
      <c r="F44" s="145"/>
      <c r="G44" s="145"/>
      <c r="H44" s="145"/>
      <c r="I44" s="146"/>
      <c r="J44" s="135" t="s">
        <v>298</v>
      </c>
      <c r="K44" s="136"/>
      <c r="L44" s="137"/>
      <c r="M44" s="147">
        <f>'5-1-1（内訳書） (記載例)'!$N$201</f>
        <v>0</v>
      </c>
      <c r="N44" s="148"/>
      <c r="O44" s="61" t="s">
        <v>121</v>
      </c>
      <c r="S44" s="57" t="s">
        <v>278</v>
      </c>
      <c r="T44" s="59" t="s">
        <v>227</v>
      </c>
    </row>
    <row r="45" spans="3:20" ht="14.25">
      <c r="C45" s="144" t="s">
        <v>7</v>
      </c>
      <c r="D45" s="145"/>
      <c r="E45" s="145"/>
      <c r="F45" s="145"/>
      <c r="G45" s="145"/>
      <c r="H45" s="145"/>
      <c r="I45" s="146"/>
      <c r="J45" s="135"/>
      <c r="K45" s="136"/>
      <c r="L45" s="137"/>
      <c r="M45" s="147">
        <f>'5-1-1（内訳書） (記載例)'!$N$202</f>
        <v>0</v>
      </c>
      <c r="N45" s="148"/>
      <c r="O45" s="61" t="s">
        <v>121</v>
      </c>
      <c r="S45" s="57" t="s">
        <v>279</v>
      </c>
      <c r="T45" s="59" t="s">
        <v>228</v>
      </c>
    </row>
    <row r="46" spans="3:20" ht="14.25">
      <c r="C46" s="144" t="s">
        <v>47</v>
      </c>
      <c r="D46" s="145"/>
      <c r="E46" s="145"/>
      <c r="F46" s="145"/>
      <c r="G46" s="145"/>
      <c r="H46" s="145"/>
      <c r="I46" s="146"/>
      <c r="J46" s="135"/>
      <c r="K46" s="136"/>
      <c r="L46" s="137"/>
      <c r="M46" s="147">
        <f>'5-1-1（内訳書） (記載例)'!$N$203</f>
        <v>0</v>
      </c>
      <c r="N46" s="148"/>
      <c r="O46" s="61" t="s">
        <v>122</v>
      </c>
      <c r="S46" s="57" t="s">
        <v>280</v>
      </c>
      <c r="T46" s="59" t="s">
        <v>229</v>
      </c>
    </row>
    <row r="47" spans="3:20" ht="14.25">
      <c r="C47" s="144" t="s">
        <v>8</v>
      </c>
      <c r="D47" s="145"/>
      <c r="E47" s="145"/>
      <c r="F47" s="145"/>
      <c r="G47" s="145"/>
      <c r="H47" s="145"/>
      <c r="I47" s="146"/>
      <c r="J47" s="135"/>
      <c r="K47" s="136"/>
      <c r="L47" s="137"/>
      <c r="M47" s="147">
        <f>'5-1-1（内訳書） (記載例)'!$N$204</f>
        <v>0</v>
      </c>
      <c r="N47" s="148"/>
      <c r="O47" s="61" t="s">
        <v>121</v>
      </c>
      <c r="S47" s="57" t="s">
        <v>281</v>
      </c>
      <c r="T47" s="59" t="s">
        <v>230</v>
      </c>
    </row>
    <row r="48" spans="3:20" ht="14.25">
      <c r="C48" s="144" t="s">
        <v>9</v>
      </c>
      <c r="D48" s="145"/>
      <c r="E48" s="145"/>
      <c r="F48" s="145"/>
      <c r="G48" s="145"/>
      <c r="H48" s="145"/>
      <c r="I48" s="146"/>
      <c r="J48" s="135"/>
      <c r="K48" s="136"/>
      <c r="L48" s="137"/>
      <c r="M48" s="147">
        <f>'5-1-1（内訳書） (記載例)'!$N$205</f>
        <v>22.8</v>
      </c>
      <c r="N48" s="148"/>
      <c r="O48" s="61" t="s">
        <v>122</v>
      </c>
      <c r="S48" s="57" t="s">
        <v>282</v>
      </c>
      <c r="T48" s="59" t="s">
        <v>231</v>
      </c>
    </row>
    <row r="49" spans="3:20" ht="14.25">
      <c r="C49" s="144" t="s">
        <v>10</v>
      </c>
      <c r="D49" s="145"/>
      <c r="E49" s="145"/>
      <c r="F49" s="145"/>
      <c r="G49" s="145"/>
      <c r="H49" s="145"/>
      <c r="I49" s="146"/>
      <c r="J49" s="135"/>
      <c r="K49" s="136"/>
      <c r="L49" s="137"/>
      <c r="M49" s="147">
        <f>'5-1-1（内訳書） (記載例)'!$N$206</f>
        <v>0</v>
      </c>
      <c r="N49" s="148"/>
      <c r="O49" s="61" t="s">
        <v>121</v>
      </c>
      <c r="S49" s="57" t="s">
        <v>283</v>
      </c>
      <c r="T49" s="59" t="s">
        <v>232</v>
      </c>
    </row>
    <row r="50" spans="3:20" ht="14.25">
      <c r="C50" s="144" t="s">
        <v>48</v>
      </c>
      <c r="D50" s="145"/>
      <c r="E50" s="145"/>
      <c r="F50" s="145"/>
      <c r="G50" s="145"/>
      <c r="H50" s="145"/>
      <c r="I50" s="146"/>
      <c r="J50" s="135"/>
      <c r="K50" s="136"/>
      <c r="L50" s="137"/>
      <c r="M50" s="147">
        <f>'5-1-1（内訳書） (記載例)'!$N$207</f>
        <v>0</v>
      </c>
      <c r="N50" s="148"/>
      <c r="O50" s="61" t="s">
        <v>121</v>
      </c>
      <c r="S50" s="57" t="s">
        <v>284</v>
      </c>
      <c r="T50" s="59" t="s">
        <v>233</v>
      </c>
    </row>
    <row r="51" spans="3:20" ht="14.25">
      <c r="C51" s="144" t="s">
        <v>49</v>
      </c>
      <c r="D51" s="145"/>
      <c r="E51" s="145"/>
      <c r="F51" s="145"/>
      <c r="G51" s="145"/>
      <c r="H51" s="145"/>
      <c r="I51" s="146"/>
      <c r="J51" s="135"/>
      <c r="K51" s="136"/>
      <c r="L51" s="137"/>
      <c r="M51" s="147">
        <f>'5-1-1（内訳書） (記載例)'!$N$208</f>
        <v>0.33999999999999997</v>
      </c>
      <c r="N51" s="148"/>
      <c r="O51" s="61" t="s">
        <v>121</v>
      </c>
      <c r="S51" s="57" t="s">
        <v>285</v>
      </c>
      <c r="T51" s="59" t="s">
        <v>234</v>
      </c>
    </row>
    <row r="52" spans="3:20" ht="14.25">
      <c r="C52" s="144" t="s">
        <v>50</v>
      </c>
      <c r="D52" s="145"/>
      <c r="E52" s="145"/>
      <c r="F52" s="145"/>
      <c r="G52" s="145"/>
      <c r="H52" s="145"/>
      <c r="I52" s="146"/>
      <c r="J52" s="135"/>
      <c r="K52" s="136"/>
      <c r="L52" s="137"/>
      <c r="M52" s="147">
        <f>'5-1-1（内訳書） (記載例)'!$N$209</f>
        <v>0</v>
      </c>
      <c r="N52" s="148"/>
      <c r="O52" s="61" t="s">
        <v>121</v>
      </c>
      <c r="S52" s="57" t="s">
        <v>286</v>
      </c>
      <c r="T52" s="59" t="s">
        <v>235</v>
      </c>
    </row>
    <row r="53" spans="3:20" ht="14.25">
      <c r="C53" s="164"/>
      <c r="D53" s="165"/>
      <c r="E53" s="165"/>
      <c r="F53" s="165"/>
      <c r="G53" s="165"/>
      <c r="H53" s="165"/>
      <c r="I53" s="166"/>
      <c r="J53" s="167"/>
      <c r="K53" s="168"/>
      <c r="L53" s="169"/>
      <c r="M53" s="124"/>
      <c r="N53" s="125"/>
      <c r="O53" s="62"/>
      <c r="S53" s="57" t="s">
        <v>287</v>
      </c>
      <c r="T53" s="59" t="s">
        <v>236</v>
      </c>
    </row>
    <row r="54" spans="3:20" ht="14.25">
      <c r="C54" s="170" t="s">
        <v>51</v>
      </c>
      <c r="D54" s="171"/>
      <c r="E54" s="171"/>
      <c r="F54" s="171"/>
      <c r="G54" s="171"/>
      <c r="H54" s="171"/>
      <c r="I54" s="172"/>
      <c r="J54" s="113"/>
      <c r="K54" s="114"/>
      <c r="L54" s="115"/>
      <c r="M54" s="111">
        <f>SUM($J$43,$J$44,$J$45,$J$47,$J$49,$J$50,$J$51,$J$52)</f>
        <v>0</v>
      </c>
      <c r="N54" s="112"/>
      <c r="O54" s="66" t="s">
        <v>121</v>
      </c>
      <c r="S54" s="57" t="s">
        <v>288</v>
      </c>
      <c r="T54" s="59" t="s">
        <v>237</v>
      </c>
    </row>
    <row r="55" spans="3:20" ht="14.25">
      <c r="C55" s="173"/>
      <c r="D55" s="174"/>
      <c r="E55" s="174"/>
      <c r="F55" s="174"/>
      <c r="G55" s="174"/>
      <c r="H55" s="174"/>
      <c r="I55" s="175"/>
      <c r="J55" s="159"/>
      <c r="K55" s="160"/>
      <c r="L55" s="161"/>
      <c r="M55" s="162">
        <f>SUM($J$46,$J$48)</f>
        <v>0</v>
      </c>
      <c r="N55" s="163"/>
      <c r="O55" s="67" t="s">
        <v>122</v>
      </c>
      <c r="S55" s="57" t="s">
        <v>289</v>
      </c>
      <c r="T55" s="59" t="s">
        <v>238</v>
      </c>
    </row>
    <row r="56" spans="3:20" ht="14.25">
      <c r="C56" s="68"/>
      <c r="D56" s="68"/>
      <c r="E56" s="68"/>
      <c r="F56" s="68"/>
      <c r="G56" s="68"/>
      <c r="H56" s="68"/>
      <c r="I56" s="68"/>
      <c r="J56" s="63"/>
      <c r="K56" s="63"/>
      <c r="L56" s="63"/>
      <c r="M56" s="63"/>
      <c r="N56" s="63"/>
      <c r="O56" s="63"/>
      <c r="S56" s="57" t="s">
        <v>290</v>
      </c>
      <c r="T56" s="59" t="s">
        <v>239</v>
      </c>
    </row>
    <row r="57" spans="2:20" ht="14.25">
      <c r="B57" s="58" t="s">
        <v>52</v>
      </c>
      <c r="S57" s="57"/>
      <c r="T57" s="59"/>
    </row>
    <row r="58" spans="2:20" ht="14.25">
      <c r="B58" s="69" t="s">
        <v>53</v>
      </c>
      <c r="S58" s="57"/>
      <c r="T58" s="59"/>
    </row>
    <row r="59" spans="2:20" ht="14.25">
      <c r="B59" s="69" t="s">
        <v>291</v>
      </c>
      <c r="S59" s="57"/>
      <c r="T59" s="59"/>
    </row>
  </sheetData>
  <sheetProtection/>
  <mergeCells count="100">
    <mergeCell ref="B4:O4"/>
    <mergeCell ref="B5:O5"/>
    <mergeCell ref="A6:P6"/>
    <mergeCell ref="B7:O7"/>
    <mergeCell ref="B8:O8"/>
    <mergeCell ref="B9:O9"/>
    <mergeCell ref="B10:O10"/>
    <mergeCell ref="B11:O11"/>
    <mergeCell ref="B12:O12"/>
    <mergeCell ref="B13:O13"/>
    <mergeCell ref="B14:F14"/>
    <mergeCell ref="G14:I14"/>
    <mergeCell ref="B15:F15"/>
    <mergeCell ref="G15:I15"/>
    <mergeCell ref="J15:O15"/>
    <mergeCell ref="B16:F16"/>
    <mergeCell ref="G16:I16"/>
    <mergeCell ref="J16:O16"/>
    <mergeCell ref="B17:F17"/>
    <mergeCell ref="G17:I17"/>
    <mergeCell ref="J17:N17"/>
    <mergeCell ref="B18:O18"/>
    <mergeCell ref="B19:O19"/>
    <mergeCell ref="B23:O23"/>
    <mergeCell ref="A24:P24"/>
    <mergeCell ref="B25:O25"/>
    <mergeCell ref="C26:E26"/>
    <mergeCell ref="F26:O26"/>
    <mergeCell ref="C27:E27"/>
    <mergeCell ref="F27:O27"/>
    <mergeCell ref="C28:E28"/>
    <mergeCell ref="F28:O28"/>
    <mergeCell ref="C29:E29"/>
    <mergeCell ref="F29:O29"/>
    <mergeCell ref="C30:E30"/>
    <mergeCell ref="F30:O30"/>
    <mergeCell ref="C31:E31"/>
    <mergeCell ref="F31:O31"/>
    <mergeCell ref="C32:E32"/>
    <mergeCell ref="F32:O32"/>
    <mergeCell ref="C33:E33"/>
    <mergeCell ref="C34:H34"/>
    <mergeCell ref="I34:O34"/>
    <mergeCell ref="C35:D35"/>
    <mergeCell ref="E35:H35"/>
    <mergeCell ref="I35:J35"/>
    <mergeCell ref="K35:O35"/>
    <mergeCell ref="C36:D36"/>
    <mergeCell ref="E36:H36"/>
    <mergeCell ref="I36:J36"/>
    <mergeCell ref="K36:O36"/>
    <mergeCell ref="C37:D37"/>
    <mergeCell ref="E37:H37"/>
    <mergeCell ref="I37:J37"/>
    <mergeCell ref="K37:O37"/>
    <mergeCell ref="C38:D38"/>
    <mergeCell ref="E38:H38"/>
    <mergeCell ref="I38:J38"/>
    <mergeCell ref="K38:O38"/>
    <mergeCell ref="C42:I42"/>
    <mergeCell ref="J42:L42"/>
    <mergeCell ref="M42:N42"/>
    <mergeCell ref="C43:I43"/>
    <mergeCell ref="J43:L43"/>
    <mergeCell ref="M43:N43"/>
    <mergeCell ref="C44:I44"/>
    <mergeCell ref="J44:L44"/>
    <mergeCell ref="M44:N44"/>
    <mergeCell ref="C45:I45"/>
    <mergeCell ref="J45:L45"/>
    <mergeCell ref="M45:N45"/>
    <mergeCell ref="C46:I46"/>
    <mergeCell ref="J46:L46"/>
    <mergeCell ref="M46:N46"/>
    <mergeCell ref="C47:I47"/>
    <mergeCell ref="J47:L47"/>
    <mergeCell ref="M47:N47"/>
    <mergeCell ref="C48:I48"/>
    <mergeCell ref="J48:L48"/>
    <mergeCell ref="M48:N48"/>
    <mergeCell ref="C49:I49"/>
    <mergeCell ref="J49:L49"/>
    <mergeCell ref="M49:N49"/>
    <mergeCell ref="M53:N53"/>
    <mergeCell ref="C50:I50"/>
    <mergeCell ref="J50:L50"/>
    <mergeCell ref="M50:N50"/>
    <mergeCell ref="C51:I51"/>
    <mergeCell ref="J51:L51"/>
    <mergeCell ref="M51:N51"/>
    <mergeCell ref="C54:I55"/>
    <mergeCell ref="J54:L54"/>
    <mergeCell ref="M54:N54"/>
    <mergeCell ref="J55:L55"/>
    <mergeCell ref="M55:N55"/>
    <mergeCell ref="C52:I52"/>
    <mergeCell ref="J52:L52"/>
    <mergeCell ref="M52:N52"/>
    <mergeCell ref="C53:I53"/>
    <mergeCell ref="J53:L53"/>
  </mergeCells>
  <conditionalFormatting sqref="J15:O16">
    <cfRule type="expression" priority="2" dxfId="6" stopIfTrue="1">
      <formula>ISERROR(J15)</formula>
    </cfRule>
  </conditionalFormatting>
  <conditionalFormatting sqref="J17:N17">
    <cfRule type="expression" priority="1" dxfId="7" stopIfTrue="1">
      <formula>ISERROR(J17)</formula>
    </cfRule>
  </conditionalFormatting>
  <dataValidations count="1">
    <dataValidation type="list" allowBlank="1" showDropDown="1" showInputMessage="1" showErrorMessage="1" errorTitle="認証番号の入力" error="貴社の認証番号を３桁の半角英数字で入力してください" imeMode="halfAlpha" sqref="K14">
      <formula1>$S$8:$S$59</formula1>
    </dataValidation>
  </dataValidations>
  <printOptions/>
  <pageMargins left="0.7874015748031497" right="0.7874015748031497" top="0.1968503937007874" bottom="0.7874015748031497" header="0.3937007874015748" footer="0.3937007874015748"/>
  <pageSetup horizontalDpi="1200" verticalDpi="1200" orientation="portrait" paperSize="9" r:id="rId4"/>
  <headerFooter alignWithMargins="0">
    <oddHeader>&amp;R&amp;9&amp;U平成18年(2006年)5月19日　改訂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4:W210"/>
  <sheetViews>
    <sheetView showZeros="0" view="pageBreakPreview" zoomScaleSheetLayoutView="100" zoomScalePageLayoutView="0" workbookViewId="0" topLeftCell="A1">
      <selection activeCell="K20" sqref="K20"/>
    </sheetView>
  </sheetViews>
  <sheetFormatPr defaultColWidth="10.25390625" defaultRowHeight="12.75"/>
  <cols>
    <col min="1" max="1" width="1.00390625" style="71" customWidth="1"/>
    <col min="2" max="2" width="4.75390625" style="74" customWidth="1"/>
    <col min="3" max="3" width="7.125" style="72" customWidth="1"/>
    <col min="4" max="4" width="10.75390625" style="71" customWidth="1"/>
    <col min="5" max="5" width="9.75390625" style="71" customWidth="1"/>
    <col min="6" max="7" width="6.25390625" style="71" bestFit="1" customWidth="1"/>
    <col min="8" max="8" width="11.75390625" style="71" customWidth="1"/>
    <col min="9" max="9" width="8.875" style="71" bestFit="1" customWidth="1"/>
    <col min="10" max="10" width="7.75390625" style="71" bestFit="1" customWidth="1"/>
    <col min="11" max="11" width="6.75390625" style="71" bestFit="1" customWidth="1"/>
    <col min="12" max="12" width="6.25390625" style="71" customWidth="1"/>
    <col min="13" max="13" width="5.75390625" style="74" customWidth="1"/>
    <col min="14" max="14" width="11.00390625" style="71" customWidth="1"/>
    <col min="15" max="15" width="5.75390625" style="71" bestFit="1" customWidth="1"/>
    <col min="16" max="16" width="6.75390625" style="71" customWidth="1"/>
    <col min="17" max="17" width="2.75390625" style="75" customWidth="1"/>
    <col min="18" max="18" width="10.25390625" style="75" customWidth="1"/>
    <col min="19" max="16384" width="10.25390625" style="71" customWidth="1"/>
  </cols>
  <sheetData>
    <row r="1" ht="14.25"/>
    <row r="2" ht="14.25"/>
    <row r="3" ht="14.25"/>
    <row r="4" spans="2:16" ht="13.5">
      <c r="B4" s="50" t="s">
        <v>54</v>
      </c>
      <c r="D4" s="73"/>
      <c r="P4" s="73">
        <f>'[1]5-1号'!O5</f>
        <v>0</v>
      </c>
    </row>
    <row r="5" spans="2:16" ht="13.5">
      <c r="B5" s="186" t="str">
        <f>'5-1号 (記載例)'!B8:O8</f>
        <v>平成２２年　４月　１日</v>
      </c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</row>
    <row r="6" spans="1:16" ht="24.75">
      <c r="A6" s="199" t="s">
        <v>55</v>
      </c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2:19" ht="13.5" customHeight="1">
      <c r="B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R7" s="185" t="s">
        <v>119</v>
      </c>
      <c r="S7" s="185"/>
    </row>
    <row r="8" spans="2:19" ht="13.5" customHeight="1">
      <c r="B8" s="191" t="s">
        <v>56</v>
      </c>
      <c r="C8" s="191"/>
      <c r="D8" s="77" t="str">
        <f>'5-1号 (記載例)'!F27</f>
        <v>○○○○様邸新築工事</v>
      </c>
      <c r="E8" s="78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R8" s="185"/>
      <c r="S8" s="185"/>
    </row>
    <row r="9" spans="2:16" ht="14.25">
      <c r="B9" s="192"/>
      <c r="C9" s="192"/>
      <c r="D9" s="79">
        <f>'5-1号 (記載例)'!F28</f>
        <v>0</v>
      </c>
      <c r="E9" s="78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</row>
    <row r="10" spans="2:16" ht="13.5" customHeight="1">
      <c r="B10" s="192" t="s">
        <v>57</v>
      </c>
      <c r="C10" s="192"/>
      <c r="D10" s="79" t="str">
        <f>'5-1号 (記載例)'!F29</f>
        <v>長野市○○○○</v>
      </c>
      <c r="E10" s="78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</row>
    <row r="11" spans="2:16" ht="13.5" customHeight="1">
      <c r="B11" s="192" t="s">
        <v>120</v>
      </c>
      <c r="C11" s="192"/>
      <c r="D11" s="79" t="str">
        <f>'5-1号 (記載例)'!F31</f>
        <v>○○○○ 株式会社</v>
      </c>
      <c r="E11" s="80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</row>
    <row r="12" spans="2:16" ht="18">
      <c r="B12" s="81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</row>
    <row r="13" spans="2:17" s="74" customFormat="1" ht="14.25">
      <c r="B13" s="203" t="s">
        <v>58</v>
      </c>
      <c r="C13" s="187" t="s">
        <v>59</v>
      </c>
      <c r="D13" s="203" t="s">
        <v>60</v>
      </c>
      <c r="E13" s="203" t="s">
        <v>61</v>
      </c>
      <c r="F13" s="203" t="s">
        <v>62</v>
      </c>
      <c r="G13" s="203" t="s">
        <v>63</v>
      </c>
      <c r="H13" s="203" t="s">
        <v>64</v>
      </c>
      <c r="I13" s="200" t="s">
        <v>65</v>
      </c>
      <c r="J13" s="201"/>
      <c r="K13" s="202"/>
      <c r="L13" s="187" t="s">
        <v>66</v>
      </c>
      <c r="M13" s="187" t="s">
        <v>67</v>
      </c>
      <c r="N13" s="187" t="s">
        <v>68</v>
      </c>
      <c r="O13" s="189" t="s">
        <v>67</v>
      </c>
      <c r="P13" s="203" t="s">
        <v>69</v>
      </c>
      <c r="Q13" s="72"/>
    </row>
    <row r="14" spans="2:16" ht="15" thickBot="1">
      <c r="B14" s="204"/>
      <c r="C14" s="188"/>
      <c r="D14" s="204"/>
      <c r="E14" s="204"/>
      <c r="F14" s="204"/>
      <c r="G14" s="204"/>
      <c r="H14" s="204"/>
      <c r="I14" s="83" t="s">
        <v>70</v>
      </c>
      <c r="J14" s="83" t="s">
        <v>71</v>
      </c>
      <c r="K14" s="83" t="s">
        <v>72</v>
      </c>
      <c r="L14" s="188"/>
      <c r="M14" s="188"/>
      <c r="N14" s="188"/>
      <c r="O14" s="190"/>
      <c r="P14" s="204"/>
    </row>
    <row r="15" spans="1:17" ht="20.25" customHeight="1" thickTop="1">
      <c r="A15" s="84"/>
      <c r="B15" s="85">
        <v>1</v>
      </c>
      <c r="C15" s="2">
        <v>9</v>
      </c>
      <c r="D15" s="86" t="str">
        <f>VLOOKUP(C15,'品目ﾃﾞｰﾀ'!$A$2:$B$23,2)</f>
        <v>Ⅸ 針葉樹下地材</v>
      </c>
      <c r="E15" s="106" t="s">
        <v>298</v>
      </c>
      <c r="F15" s="107" t="s">
        <v>301</v>
      </c>
      <c r="G15" s="4"/>
      <c r="H15" s="109" t="s">
        <v>299</v>
      </c>
      <c r="I15" s="3">
        <v>3800</v>
      </c>
      <c r="J15" s="3">
        <v>12</v>
      </c>
      <c r="K15" s="3">
        <v>150</v>
      </c>
      <c r="L15" s="6">
        <v>50</v>
      </c>
      <c r="M15" s="32" t="str">
        <f>IF(D15='品目ﾃﾞｰﾀ'!$B$5,"枚",IF(D15='品目ﾃﾞｰﾀ'!$B$7,"枚",IF(D15="","","本")))</f>
        <v>本</v>
      </c>
      <c r="N15" s="33">
        <f aca="true" t="shared" si="0" ref="N15:N78">IF(D15="Ⅳ 壁板",ROUND(I15*K15/1000000,4)*L15,IF(D15="Ⅵ フローリング",ROUND(I15*K15/1000000,4)*L15,ROUND(I15*J15*K15/1000000000,4)*L15))</f>
        <v>0.33999999999999997</v>
      </c>
      <c r="O15" s="34" t="str">
        <f aca="true" t="shared" si="1" ref="O15:O78">IF(D15="Ⅳ 壁板","㎡",IF(D15="Ⅵ フローリング","㎡",IF(D15="","","㎥")))</f>
        <v>㎥</v>
      </c>
      <c r="P15" s="88"/>
      <c r="Q15" s="89"/>
    </row>
    <row r="16" spans="1:17" ht="20.25" customHeight="1">
      <c r="A16" s="90"/>
      <c r="B16" s="85">
        <v>2</v>
      </c>
      <c r="C16" s="7">
        <v>6</v>
      </c>
      <c r="D16" s="91" t="str">
        <f>VLOOKUP(C16,'品目ﾃﾞｰﾀ'!$A$2:$B$23,2)</f>
        <v>Ⅵ フローリング</v>
      </c>
      <c r="E16" s="106" t="s">
        <v>298</v>
      </c>
      <c r="F16" s="108" t="s">
        <v>301</v>
      </c>
      <c r="G16" s="8"/>
      <c r="H16" s="109" t="s">
        <v>300</v>
      </c>
      <c r="I16" s="3">
        <v>3800</v>
      </c>
      <c r="J16" s="3">
        <v>15</v>
      </c>
      <c r="K16" s="3">
        <v>120</v>
      </c>
      <c r="L16" s="6">
        <v>50</v>
      </c>
      <c r="M16" s="32" t="str">
        <f>IF(D16='品目ﾃﾞｰﾀ'!$B$5,"枚",IF(D16='品目ﾃﾞｰﾀ'!$B$7,"枚",IF(D16="","","本")))</f>
        <v>枚</v>
      </c>
      <c r="N16" s="35">
        <f t="shared" si="0"/>
        <v>22.8</v>
      </c>
      <c r="O16" s="36" t="str">
        <f t="shared" si="1"/>
        <v>㎡</v>
      </c>
      <c r="P16" s="87"/>
      <c r="Q16" s="89"/>
    </row>
    <row r="17" spans="1:17" ht="20.25" customHeight="1">
      <c r="A17" s="90"/>
      <c r="B17" s="85">
        <v>3</v>
      </c>
      <c r="C17" s="7"/>
      <c r="D17" s="91" t="e">
        <f>VLOOKUP(C17,'品目ﾃﾞｰﾀ'!$A$2:$B$23,2)</f>
        <v>#N/A</v>
      </c>
      <c r="E17" s="106"/>
      <c r="F17" s="108"/>
      <c r="G17" s="8"/>
      <c r="H17" s="109"/>
      <c r="I17" s="3"/>
      <c r="J17" s="3"/>
      <c r="K17" s="3"/>
      <c r="L17" s="6"/>
      <c r="M17" s="32" t="e">
        <f>IF(D17='品目ﾃﾞｰﾀ'!$B$5,"枚",IF(D17='品目ﾃﾞｰﾀ'!$B$7,"枚",IF(D17="","","本")))</f>
        <v>#N/A</v>
      </c>
      <c r="N17" s="35" t="e">
        <f>IF(D17="Ⅳ 壁板",ROUND(I17*K17/1000000,4)*L17,IF(D17="Ⅵ フローリング",ROUND(I17*K17/1000000,4)*L17,ROUND(I17*J17*K17/1000000000,4)*L17))</f>
        <v>#N/A</v>
      </c>
      <c r="O17" s="36" t="e">
        <f t="shared" si="1"/>
        <v>#N/A</v>
      </c>
      <c r="P17" s="87"/>
      <c r="Q17" s="89"/>
    </row>
    <row r="18" spans="1:17" ht="20.25" customHeight="1">
      <c r="A18" s="90"/>
      <c r="B18" s="85">
        <v>4</v>
      </c>
      <c r="C18" s="7"/>
      <c r="D18" s="91" t="e">
        <f>VLOOKUP(C18,'品目ﾃﾞｰﾀ'!$A$2:$B$23,2)</f>
        <v>#N/A</v>
      </c>
      <c r="E18" s="106"/>
      <c r="F18" s="108"/>
      <c r="G18" s="8"/>
      <c r="H18" s="109"/>
      <c r="I18" s="3"/>
      <c r="J18" s="3"/>
      <c r="K18" s="3"/>
      <c r="L18" s="6"/>
      <c r="M18" s="32" t="e">
        <f>IF(D18='品目ﾃﾞｰﾀ'!$B$5,"枚",IF(D18='品目ﾃﾞｰﾀ'!$B$7,"枚",IF(D18="","","本")))</f>
        <v>#N/A</v>
      </c>
      <c r="N18" s="35" t="e">
        <f>IF(D18="Ⅳ 壁板",ROUND(I18*K18/1000000,4)*L18,IF(D18="Ⅵ フローリング",ROUND(I18*K18/1000000,4)*L18,ROUND(I18*J18*K18/1000000000,4)*L18))</f>
        <v>#N/A</v>
      </c>
      <c r="O18" s="36" t="e">
        <f t="shared" si="1"/>
        <v>#N/A</v>
      </c>
      <c r="P18" s="87"/>
      <c r="Q18" s="89"/>
    </row>
    <row r="19" spans="2:17" ht="20.25" customHeight="1">
      <c r="B19" s="85">
        <v>5</v>
      </c>
      <c r="C19" s="7"/>
      <c r="D19" s="91" t="e">
        <f>VLOOKUP(C19,'品目ﾃﾞｰﾀ'!$A$2:$B$23,2)</f>
        <v>#N/A</v>
      </c>
      <c r="E19" s="3"/>
      <c r="F19" s="8"/>
      <c r="G19" s="8"/>
      <c r="H19" s="5"/>
      <c r="I19" s="3"/>
      <c r="J19" s="3"/>
      <c r="K19" s="3"/>
      <c r="L19" s="6"/>
      <c r="M19" s="32" t="e">
        <f>IF(D19='品目ﾃﾞｰﾀ'!$B$5,"枚",IF(D19='品目ﾃﾞｰﾀ'!$B$7,"枚",IF(D19="","","本")))</f>
        <v>#N/A</v>
      </c>
      <c r="N19" s="35" t="e">
        <f>IF(D19="Ⅳ 壁板",ROUND(I19*K19/1000000,4)*L19,IF(D19="Ⅵ フローリング",ROUND(I19*K19/1000000,4)*L19,ROUND(I19*J19*K19/1000000000,4)*L19))</f>
        <v>#N/A</v>
      </c>
      <c r="O19" s="36" t="e">
        <f t="shared" si="1"/>
        <v>#N/A</v>
      </c>
      <c r="P19" s="87"/>
      <c r="Q19" s="89"/>
    </row>
    <row r="20" spans="1:23" s="75" customFormat="1" ht="20.25" customHeight="1">
      <c r="A20" s="71"/>
      <c r="B20" s="85">
        <v>6</v>
      </c>
      <c r="C20" s="7"/>
      <c r="D20" s="91" t="e">
        <f>VLOOKUP(C20,'品目ﾃﾞｰﾀ'!$A$2:$B$23,2)</f>
        <v>#N/A</v>
      </c>
      <c r="E20" s="3"/>
      <c r="F20" s="8"/>
      <c r="G20" s="8"/>
      <c r="H20" s="5"/>
      <c r="I20" s="3"/>
      <c r="J20" s="3"/>
      <c r="K20" s="3"/>
      <c r="L20" s="6"/>
      <c r="M20" s="32" t="e">
        <f>IF(D20='品目ﾃﾞｰﾀ'!$B$5,"枚",IF(D20='品目ﾃﾞｰﾀ'!$B$7,"枚",IF(D20="","","本")))</f>
        <v>#N/A</v>
      </c>
      <c r="N20" s="35" t="e">
        <f t="shared" si="0"/>
        <v>#N/A</v>
      </c>
      <c r="O20" s="36" t="e">
        <f t="shared" si="1"/>
        <v>#N/A</v>
      </c>
      <c r="P20" s="87"/>
      <c r="Q20" s="89"/>
      <c r="S20" s="71"/>
      <c r="T20" s="71"/>
      <c r="U20" s="71"/>
      <c r="V20" s="71"/>
      <c r="W20" s="71"/>
    </row>
    <row r="21" spans="1:23" s="75" customFormat="1" ht="20.25" customHeight="1">
      <c r="A21" s="71"/>
      <c r="B21" s="85">
        <v>7</v>
      </c>
      <c r="C21" s="7"/>
      <c r="D21" s="91" t="e">
        <f>VLOOKUP(C21,'品目ﾃﾞｰﾀ'!$A$2:$B$23,2)</f>
        <v>#N/A</v>
      </c>
      <c r="E21" s="3"/>
      <c r="F21" s="8"/>
      <c r="G21" s="8"/>
      <c r="H21" s="5"/>
      <c r="I21" s="3"/>
      <c r="J21" s="3"/>
      <c r="K21" s="3"/>
      <c r="L21" s="6"/>
      <c r="M21" s="32" t="e">
        <f>IF(D21='品目ﾃﾞｰﾀ'!$B$5,"枚",IF(D21='品目ﾃﾞｰﾀ'!$B$7,"枚",IF(D21="","","本")))</f>
        <v>#N/A</v>
      </c>
      <c r="N21" s="35" t="e">
        <f t="shared" si="0"/>
        <v>#N/A</v>
      </c>
      <c r="O21" s="36" t="e">
        <f t="shared" si="1"/>
        <v>#N/A</v>
      </c>
      <c r="P21" s="87"/>
      <c r="Q21" s="89"/>
      <c r="S21" s="71"/>
      <c r="T21" s="71"/>
      <c r="U21" s="71"/>
      <c r="V21" s="71"/>
      <c r="W21" s="71"/>
    </row>
    <row r="22" spans="1:23" s="75" customFormat="1" ht="20.25" customHeight="1">
      <c r="A22" s="71"/>
      <c r="B22" s="85">
        <v>8</v>
      </c>
      <c r="C22" s="7"/>
      <c r="D22" s="91" t="e">
        <f>VLOOKUP(C22,'品目ﾃﾞｰﾀ'!$A$2:$B$23,2)</f>
        <v>#N/A</v>
      </c>
      <c r="E22" s="3"/>
      <c r="F22" s="8"/>
      <c r="G22" s="8"/>
      <c r="H22" s="5"/>
      <c r="I22" s="3"/>
      <c r="J22" s="3"/>
      <c r="K22" s="3"/>
      <c r="L22" s="6"/>
      <c r="M22" s="32" t="e">
        <f>IF(D22='品目ﾃﾞｰﾀ'!$B$5,"枚",IF(D22='品目ﾃﾞｰﾀ'!$B$7,"枚",IF(D22="","","本")))</f>
        <v>#N/A</v>
      </c>
      <c r="N22" s="35" t="e">
        <f t="shared" si="0"/>
        <v>#N/A</v>
      </c>
      <c r="O22" s="36" t="e">
        <f t="shared" si="1"/>
        <v>#N/A</v>
      </c>
      <c r="P22" s="87"/>
      <c r="Q22" s="89"/>
      <c r="S22" s="71"/>
      <c r="T22" s="71"/>
      <c r="U22" s="71"/>
      <c r="V22" s="71"/>
      <c r="W22" s="71"/>
    </row>
    <row r="23" spans="1:23" s="75" customFormat="1" ht="20.25" customHeight="1">
      <c r="A23" s="71"/>
      <c r="B23" s="85">
        <v>9</v>
      </c>
      <c r="C23" s="7"/>
      <c r="D23" s="91" t="e">
        <f>VLOOKUP(C23,'品目ﾃﾞｰﾀ'!$A$2:$B$23,2)</f>
        <v>#N/A</v>
      </c>
      <c r="E23" s="3"/>
      <c r="F23" s="8"/>
      <c r="G23" s="8"/>
      <c r="H23" s="5"/>
      <c r="I23" s="3"/>
      <c r="J23" s="3"/>
      <c r="K23" s="3"/>
      <c r="L23" s="6"/>
      <c r="M23" s="32" t="e">
        <f>IF(D23='品目ﾃﾞｰﾀ'!$B$5,"枚",IF(D23='品目ﾃﾞｰﾀ'!$B$7,"枚",IF(D23="","","本")))</f>
        <v>#N/A</v>
      </c>
      <c r="N23" s="35" t="e">
        <f t="shared" si="0"/>
        <v>#N/A</v>
      </c>
      <c r="O23" s="36" t="e">
        <f t="shared" si="1"/>
        <v>#N/A</v>
      </c>
      <c r="P23" s="87"/>
      <c r="Q23" s="89"/>
      <c r="S23" s="71"/>
      <c r="T23" s="71"/>
      <c r="U23" s="71"/>
      <c r="V23" s="71"/>
      <c r="W23" s="71"/>
    </row>
    <row r="24" spans="1:23" s="75" customFormat="1" ht="20.25" customHeight="1">
      <c r="A24" s="71"/>
      <c r="B24" s="85">
        <v>10</v>
      </c>
      <c r="C24" s="7"/>
      <c r="D24" s="91" t="e">
        <f>VLOOKUP(C24,'品目ﾃﾞｰﾀ'!$A$2:$B$23,2)</f>
        <v>#N/A</v>
      </c>
      <c r="E24" s="3"/>
      <c r="F24" s="8"/>
      <c r="G24" s="8"/>
      <c r="H24" s="5"/>
      <c r="I24" s="3"/>
      <c r="J24" s="3"/>
      <c r="K24" s="3"/>
      <c r="L24" s="6"/>
      <c r="M24" s="32" t="e">
        <f>IF(D24='品目ﾃﾞｰﾀ'!$B$5,"枚",IF(D24='品目ﾃﾞｰﾀ'!$B$7,"枚",IF(D24="","","本")))</f>
        <v>#N/A</v>
      </c>
      <c r="N24" s="35" t="e">
        <f t="shared" si="0"/>
        <v>#N/A</v>
      </c>
      <c r="O24" s="36" t="e">
        <f t="shared" si="1"/>
        <v>#N/A</v>
      </c>
      <c r="P24" s="87"/>
      <c r="Q24" s="89"/>
      <c r="S24" s="71"/>
      <c r="T24" s="71"/>
      <c r="U24" s="71"/>
      <c r="V24" s="71"/>
      <c r="W24" s="71"/>
    </row>
    <row r="25" spans="1:23" s="75" customFormat="1" ht="20.25" customHeight="1">
      <c r="A25" s="71"/>
      <c r="B25" s="85">
        <v>11</v>
      </c>
      <c r="C25" s="7"/>
      <c r="D25" s="91" t="e">
        <f>VLOOKUP(C25,'品目ﾃﾞｰﾀ'!$A$2:$B$23,2)</f>
        <v>#N/A</v>
      </c>
      <c r="E25" s="3"/>
      <c r="F25" s="8"/>
      <c r="G25" s="8"/>
      <c r="H25" s="5"/>
      <c r="I25" s="3"/>
      <c r="J25" s="3"/>
      <c r="K25" s="3"/>
      <c r="L25" s="6"/>
      <c r="M25" s="32" t="e">
        <f>IF(D25='品目ﾃﾞｰﾀ'!$B$5,"枚",IF(D25='品目ﾃﾞｰﾀ'!$B$7,"枚",IF(D25="","","本")))</f>
        <v>#N/A</v>
      </c>
      <c r="N25" s="35" t="e">
        <f t="shared" si="0"/>
        <v>#N/A</v>
      </c>
      <c r="O25" s="36" t="e">
        <f t="shared" si="1"/>
        <v>#N/A</v>
      </c>
      <c r="P25" s="87"/>
      <c r="Q25" s="89"/>
      <c r="S25" s="71"/>
      <c r="T25" s="71"/>
      <c r="U25" s="71"/>
      <c r="V25" s="71"/>
      <c r="W25" s="71"/>
    </row>
    <row r="26" spans="1:23" s="75" customFormat="1" ht="20.25" customHeight="1">
      <c r="A26" s="71"/>
      <c r="B26" s="85">
        <v>12</v>
      </c>
      <c r="C26" s="7"/>
      <c r="D26" s="91" t="e">
        <f>VLOOKUP(C26,'品目ﾃﾞｰﾀ'!$A$2:$B$23,2)</f>
        <v>#N/A</v>
      </c>
      <c r="E26" s="3"/>
      <c r="F26" s="8"/>
      <c r="G26" s="8"/>
      <c r="H26" s="5"/>
      <c r="I26" s="3"/>
      <c r="J26" s="3"/>
      <c r="K26" s="3"/>
      <c r="L26" s="6"/>
      <c r="M26" s="32" t="e">
        <f>IF(D26='品目ﾃﾞｰﾀ'!$B$5,"枚",IF(D26='品目ﾃﾞｰﾀ'!$B$7,"枚",IF(D26="","","本")))</f>
        <v>#N/A</v>
      </c>
      <c r="N26" s="35" t="e">
        <f t="shared" si="0"/>
        <v>#N/A</v>
      </c>
      <c r="O26" s="36" t="e">
        <f t="shared" si="1"/>
        <v>#N/A</v>
      </c>
      <c r="P26" s="87"/>
      <c r="Q26" s="89"/>
      <c r="S26" s="71"/>
      <c r="T26" s="71"/>
      <c r="U26" s="71"/>
      <c r="V26" s="71"/>
      <c r="W26" s="71"/>
    </row>
    <row r="27" spans="1:23" s="75" customFormat="1" ht="20.25" customHeight="1">
      <c r="A27" s="71"/>
      <c r="B27" s="85">
        <v>13</v>
      </c>
      <c r="C27" s="7"/>
      <c r="D27" s="91" t="e">
        <f>VLOOKUP(C27,'品目ﾃﾞｰﾀ'!$A$2:$B$23,2)</f>
        <v>#N/A</v>
      </c>
      <c r="E27" s="3"/>
      <c r="F27" s="8"/>
      <c r="G27" s="8"/>
      <c r="H27" s="5"/>
      <c r="I27" s="3"/>
      <c r="J27" s="3"/>
      <c r="K27" s="3"/>
      <c r="L27" s="6"/>
      <c r="M27" s="32" t="e">
        <f>IF(D27='品目ﾃﾞｰﾀ'!$B$5,"枚",IF(D27='品目ﾃﾞｰﾀ'!$B$7,"枚",IF(D27="","","本")))</f>
        <v>#N/A</v>
      </c>
      <c r="N27" s="35" t="e">
        <f t="shared" si="0"/>
        <v>#N/A</v>
      </c>
      <c r="O27" s="36" t="e">
        <f t="shared" si="1"/>
        <v>#N/A</v>
      </c>
      <c r="P27" s="87"/>
      <c r="Q27" s="89"/>
      <c r="S27" s="71"/>
      <c r="T27" s="71"/>
      <c r="U27" s="71"/>
      <c r="V27" s="71"/>
      <c r="W27" s="71"/>
    </row>
    <row r="28" spans="1:23" s="75" customFormat="1" ht="20.25" customHeight="1">
      <c r="A28" s="71"/>
      <c r="B28" s="85">
        <v>14</v>
      </c>
      <c r="C28" s="7"/>
      <c r="D28" s="91" t="e">
        <f>VLOOKUP(C28,'品目ﾃﾞｰﾀ'!$A$2:$B$23,2)</f>
        <v>#N/A</v>
      </c>
      <c r="E28" s="3"/>
      <c r="F28" s="8"/>
      <c r="G28" s="8"/>
      <c r="H28" s="5"/>
      <c r="I28" s="3"/>
      <c r="J28" s="3"/>
      <c r="K28" s="3"/>
      <c r="L28" s="6"/>
      <c r="M28" s="32" t="e">
        <f>IF(D28='品目ﾃﾞｰﾀ'!$B$5,"枚",IF(D28='品目ﾃﾞｰﾀ'!$B$7,"枚",IF(D28="","","本")))</f>
        <v>#N/A</v>
      </c>
      <c r="N28" s="35" t="e">
        <f t="shared" si="0"/>
        <v>#N/A</v>
      </c>
      <c r="O28" s="36" t="e">
        <f t="shared" si="1"/>
        <v>#N/A</v>
      </c>
      <c r="P28" s="87"/>
      <c r="Q28" s="89"/>
      <c r="S28" s="71"/>
      <c r="T28" s="71"/>
      <c r="U28" s="71"/>
      <c r="V28" s="71"/>
      <c r="W28" s="71"/>
    </row>
    <row r="29" spans="1:23" s="75" customFormat="1" ht="20.25" customHeight="1">
      <c r="A29" s="71"/>
      <c r="B29" s="85">
        <v>15</v>
      </c>
      <c r="C29" s="7"/>
      <c r="D29" s="91" t="e">
        <f>VLOOKUP(C29,'品目ﾃﾞｰﾀ'!$A$2:$B$23,2)</f>
        <v>#N/A</v>
      </c>
      <c r="E29" s="3"/>
      <c r="F29" s="8"/>
      <c r="G29" s="8"/>
      <c r="H29" s="5"/>
      <c r="I29" s="3"/>
      <c r="J29" s="3"/>
      <c r="K29" s="3"/>
      <c r="L29" s="6"/>
      <c r="M29" s="32" t="e">
        <f>IF(D29='品目ﾃﾞｰﾀ'!$B$5,"枚",IF(D29='品目ﾃﾞｰﾀ'!$B$7,"枚",IF(D29="","","本")))</f>
        <v>#N/A</v>
      </c>
      <c r="N29" s="35" t="e">
        <f t="shared" si="0"/>
        <v>#N/A</v>
      </c>
      <c r="O29" s="36" t="e">
        <f t="shared" si="1"/>
        <v>#N/A</v>
      </c>
      <c r="P29" s="87"/>
      <c r="Q29" s="89"/>
      <c r="S29" s="71"/>
      <c r="T29" s="71"/>
      <c r="U29" s="71"/>
      <c r="V29" s="71"/>
      <c r="W29" s="71"/>
    </row>
    <row r="30" spans="1:23" s="75" customFormat="1" ht="20.25" customHeight="1">
      <c r="A30" s="71"/>
      <c r="B30" s="85">
        <v>16</v>
      </c>
      <c r="C30" s="7"/>
      <c r="D30" s="91" t="e">
        <f>VLOOKUP(C30,'品目ﾃﾞｰﾀ'!$A$2:$B$23,2)</f>
        <v>#N/A</v>
      </c>
      <c r="E30" s="3"/>
      <c r="F30" s="8"/>
      <c r="G30" s="8"/>
      <c r="H30" s="5"/>
      <c r="I30" s="3"/>
      <c r="J30" s="3"/>
      <c r="K30" s="3"/>
      <c r="L30" s="6"/>
      <c r="M30" s="32" t="e">
        <f>IF(D30='品目ﾃﾞｰﾀ'!$B$5,"枚",IF(D30='品目ﾃﾞｰﾀ'!$B$7,"枚",IF(D30="","","本")))</f>
        <v>#N/A</v>
      </c>
      <c r="N30" s="35" t="e">
        <f t="shared" si="0"/>
        <v>#N/A</v>
      </c>
      <c r="O30" s="36" t="e">
        <f t="shared" si="1"/>
        <v>#N/A</v>
      </c>
      <c r="P30" s="87"/>
      <c r="Q30" s="89"/>
      <c r="S30" s="71"/>
      <c r="T30" s="71"/>
      <c r="U30" s="71"/>
      <c r="V30" s="71"/>
      <c r="W30" s="71"/>
    </row>
    <row r="31" spans="1:23" s="75" customFormat="1" ht="20.25" customHeight="1">
      <c r="A31" s="71"/>
      <c r="B31" s="85">
        <v>17</v>
      </c>
      <c r="C31" s="7"/>
      <c r="D31" s="91" t="e">
        <f>VLOOKUP(C31,'品目ﾃﾞｰﾀ'!$A$2:$B$23,2)</f>
        <v>#N/A</v>
      </c>
      <c r="E31" s="3"/>
      <c r="F31" s="8"/>
      <c r="G31" s="8"/>
      <c r="H31" s="5"/>
      <c r="I31" s="3"/>
      <c r="J31" s="3"/>
      <c r="K31" s="3"/>
      <c r="L31" s="6"/>
      <c r="M31" s="32" t="e">
        <f>IF(D31='品目ﾃﾞｰﾀ'!$B$5,"枚",IF(D31='品目ﾃﾞｰﾀ'!$B$7,"枚",IF(D31="","","本")))</f>
        <v>#N/A</v>
      </c>
      <c r="N31" s="35" t="e">
        <f t="shared" si="0"/>
        <v>#N/A</v>
      </c>
      <c r="O31" s="36" t="e">
        <f t="shared" si="1"/>
        <v>#N/A</v>
      </c>
      <c r="P31" s="87"/>
      <c r="Q31" s="89"/>
      <c r="S31" s="71"/>
      <c r="T31" s="71"/>
      <c r="U31" s="71"/>
      <c r="V31" s="71"/>
      <c r="W31" s="71"/>
    </row>
    <row r="32" spans="1:23" s="75" customFormat="1" ht="20.25" customHeight="1">
      <c r="A32" s="71"/>
      <c r="B32" s="85">
        <v>18</v>
      </c>
      <c r="C32" s="7"/>
      <c r="D32" s="91" t="e">
        <f>VLOOKUP(C32,'品目ﾃﾞｰﾀ'!$A$2:$B$23,2)</f>
        <v>#N/A</v>
      </c>
      <c r="E32" s="3"/>
      <c r="F32" s="8"/>
      <c r="G32" s="8"/>
      <c r="H32" s="5"/>
      <c r="I32" s="3"/>
      <c r="J32" s="3"/>
      <c r="K32" s="3"/>
      <c r="L32" s="6"/>
      <c r="M32" s="32" t="e">
        <f>IF(D32='品目ﾃﾞｰﾀ'!$B$5,"枚",IF(D32='品目ﾃﾞｰﾀ'!$B$7,"枚",IF(D32="","","本")))</f>
        <v>#N/A</v>
      </c>
      <c r="N32" s="35" t="e">
        <f t="shared" si="0"/>
        <v>#N/A</v>
      </c>
      <c r="O32" s="36" t="e">
        <f t="shared" si="1"/>
        <v>#N/A</v>
      </c>
      <c r="P32" s="87"/>
      <c r="Q32" s="89"/>
      <c r="S32" s="71"/>
      <c r="T32" s="71"/>
      <c r="U32" s="71"/>
      <c r="V32" s="71"/>
      <c r="W32" s="71"/>
    </row>
    <row r="33" spans="1:23" s="75" customFormat="1" ht="20.25" customHeight="1">
      <c r="A33" s="71"/>
      <c r="B33" s="85">
        <v>19</v>
      </c>
      <c r="C33" s="7"/>
      <c r="D33" s="91" t="e">
        <f>VLOOKUP(C33,'品目ﾃﾞｰﾀ'!$A$2:$B$23,2)</f>
        <v>#N/A</v>
      </c>
      <c r="E33" s="3"/>
      <c r="F33" s="8"/>
      <c r="G33" s="8"/>
      <c r="H33" s="5"/>
      <c r="I33" s="3"/>
      <c r="J33" s="3"/>
      <c r="K33" s="3"/>
      <c r="L33" s="6"/>
      <c r="M33" s="32" t="e">
        <f>IF(D33='品目ﾃﾞｰﾀ'!$B$5,"枚",IF(D33='品目ﾃﾞｰﾀ'!$B$7,"枚",IF(D33="","","本")))</f>
        <v>#N/A</v>
      </c>
      <c r="N33" s="35" t="e">
        <f t="shared" si="0"/>
        <v>#N/A</v>
      </c>
      <c r="O33" s="36" t="e">
        <f t="shared" si="1"/>
        <v>#N/A</v>
      </c>
      <c r="P33" s="87"/>
      <c r="Q33" s="89"/>
      <c r="S33" s="71"/>
      <c r="T33" s="71"/>
      <c r="U33" s="71"/>
      <c r="V33" s="71"/>
      <c r="W33" s="71"/>
    </row>
    <row r="34" spans="1:23" s="75" customFormat="1" ht="20.25" customHeight="1">
      <c r="A34" s="71"/>
      <c r="B34" s="85">
        <v>20</v>
      </c>
      <c r="C34" s="7"/>
      <c r="D34" s="91" t="e">
        <f>VLOOKUP(C34,'品目ﾃﾞｰﾀ'!$A$2:$B$23,2)</f>
        <v>#N/A</v>
      </c>
      <c r="E34" s="3"/>
      <c r="F34" s="8"/>
      <c r="G34" s="8"/>
      <c r="H34" s="5"/>
      <c r="I34" s="3"/>
      <c r="J34" s="3"/>
      <c r="K34" s="3"/>
      <c r="L34" s="6"/>
      <c r="M34" s="32" t="e">
        <f>IF(D34='品目ﾃﾞｰﾀ'!$B$5,"枚",IF(D34='品目ﾃﾞｰﾀ'!$B$7,"枚",IF(D34="","","本")))</f>
        <v>#N/A</v>
      </c>
      <c r="N34" s="35" t="e">
        <f t="shared" si="0"/>
        <v>#N/A</v>
      </c>
      <c r="O34" s="36" t="e">
        <f t="shared" si="1"/>
        <v>#N/A</v>
      </c>
      <c r="P34" s="87"/>
      <c r="Q34" s="89"/>
      <c r="S34" s="71"/>
      <c r="T34" s="71"/>
      <c r="U34" s="71"/>
      <c r="V34" s="71"/>
      <c r="W34" s="71"/>
    </row>
    <row r="35" spans="1:23" s="75" customFormat="1" ht="20.25" customHeight="1">
      <c r="A35" s="71"/>
      <c r="B35" s="85">
        <v>21</v>
      </c>
      <c r="C35" s="7"/>
      <c r="D35" s="91" t="e">
        <f>VLOOKUP(C35,'品目ﾃﾞｰﾀ'!$A$2:$B$23,2)</f>
        <v>#N/A</v>
      </c>
      <c r="E35" s="3"/>
      <c r="F35" s="8"/>
      <c r="G35" s="8"/>
      <c r="H35" s="5"/>
      <c r="I35" s="3"/>
      <c r="J35" s="3"/>
      <c r="K35" s="3"/>
      <c r="L35" s="6"/>
      <c r="M35" s="32" t="e">
        <f>IF(D35='品目ﾃﾞｰﾀ'!$B$5,"枚",IF(D35='品目ﾃﾞｰﾀ'!$B$7,"枚",IF(D35="","","本")))</f>
        <v>#N/A</v>
      </c>
      <c r="N35" s="35" t="e">
        <f t="shared" si="0"/>
        <v>#N/A</v>
      </c>
      <c r="O35" s="36" t="e">
        <f t="shared" si="1"/>
        <v>#N/A</v>
      </c>
      <c r="P35" s="87"/>
      <c r="Q35" s="89"/>
      <c r="S35" s="71"/>
      <c r="T35" s="71"/>
      <c r="U35" s="71"/>
      <c r="V35" s="71"/>
      <c r="W35" s="71"/>
    </row>
    <row r="36" spans="1:23" s="75" customFormat="1" ht="20.25" customHeight="1">
      <c r="A36" s="71"/>
      <c r="B36" s="85">
        <v>22</v>
      </c>
      <c r="C36" s="7"/>
      <c r="D36" s="91" t="e">
        <f>VLOOKUP(C36,'品目ﾃﾞｰﾀ'!$A$2:$B$23,2)</f>
        <v>#N/A</v>
      </c>
      <c r="E36" s="3"/>
      <c r="F36" s="8"/>
      <c r="G36" s="8"/>
      <c r="H36" s="5"/>
      <c r="I36" s="3"/>
      <c r="J36" s="3"/>
      <c r="K36" s="3"/>
      <c r="L36" s="6"/>
      <c r="M36" s="32" t="e">
        <f>IF(D36='品目ﾃﾞｰﾀ'!$B$5,"枚",IF(D36='品目ﾃﾞｰﾀ'!$B$7,"枚",IF(D36="","","本")))</f>
        <v>#N/A</v>
      </c>
      <c r="N36" s="35" t="e">
        <f t="shared" si="0"/>
        <v>#N/A</v>
      </c>
      <c r="O36" s="36" t="e">
        <f t="shared" si="1"/>
        <v>#N/A</v>
      </c>
      <c r="P36" s="87"/>
      <c r="Q36" s="89"/>
      <c r="S36" s="71"/>
      <c r="T36" s="71"/>
      <c r="U36" s="71"/>
      <c r="V36" s="71"/>
      <c r="W36" s="71"/>
    </row>
    <row r="37" spans="1:23" s="75" customFormat="1" ht="20.25" customHeight="1">
      <c r="A37" s="71"/>
      <c r="B37" s="85">
        <v>23</v>
      </c>
      <c r="C37" s="7"/>
      <c r="D37" s="91" t="e">
        <f>VLOOKUP(C37,'品目ﾃﾞｰﾀ'!$A$2:$B$23,2)</f>
        <v>#N/A</v>
      </c>
      <c r="E37" s="3"/>
      <c r="F37" s="8"/>
      <c r="G37" s="8"/>
      <c r="H37" s="5"/>
      <c r="I37" s="3"/>
      <c r="J37" s="3"/>
      <c r="K37" s="3"/>
      <c r="L37" s="6"/>
      <c r="M37" s="32" t="e">
        <f>IF(D37='品目ﾃﾞｰﾀ'!$B$5,"枚",IF(D37='品目ﾃﾞｰﾀ'!$B$7,"枚",IF(D37="","","本")))</f>
        <v>#N/A</v>
      </c>
      <c r="N37" s="35" t="e">
        <f t="shared" si="0"/>
        <v>#N/A</v>
      </c>
      <c r="O37" s="36" t="e">
        <f t="shared" si="1"/>
        <v>#N/A</v>
      </c>
      <c r="P37" s="87"/>
      <c r="Q37" s="89"/>
      <c r="S37" s="71"/>
      <c r="T37" s="71"/>
      <c r="U37" s="71"/>
      <c r="V37" s="71"/>
      <c r="W37" s="71"/>
    </row>
    <row r="38" spans="1:23" s="75" customFormat="1" ht="20.25" customHeight="1">
      <c r="A38" s="71"/>
      <c r="B38" s="85">
        <v>24</v>
      </c>
      <c r="C38" s="7"/>
      <c r="D38" s="91" t="e">
        <f>VLOOKUP(C38,'品目ﾃﾞｰﾀ'!$A$2:$B$23,2)</f>
        <v>#N/A</v>
      </c>
      <c r="E38" s="3"/>
      <c r="F38" s="8"/>
      <c r="G38" s="8"/>
      <c r="H38" s="5"/>
      <c r="I38" s="3"/>
      <c r="J38" s="3"/>
      <c r="K38" s="3"/>
      <c r="L38" s="6"/>
      <c r="M38" s="32" t="e">
        <f>IF(D38='品目ﾃﾞｰﾀ'!$B$5,"枚",IF(D38='品目ﾃﾞｰﾀ'!$B$7,"枚",IF(D38="","","本")))</f>
        <v>#N/A</v>
      </c>
      <c r="N38" s="35" t="e">
        <f t="shared" si="0"/>
        <v>#N/A</v>
      </c>
      <c r="O38" s="36" t="e">
        <f t="shared" si="1"/>
        <v>#N/A</v>
      </c>
      <c r="P38" s="87"/>
      <c r="Q38" s="89"/>
      <c r="S38" s="71"/>
      <c r="T38" s="71"/>
      <c r="U38" s="71"/>
      <c r="V38" s="71"/>
      <c r="W38" s="71"/>
    </row>
    <row r="39" spans="1:23" s="75" customFormat="1" ht="20.25" customHeight="1">
      <c r="A39" s="71"/>
      <c r="B39" s="85">
        <v>25</v>
      </c>
      <c r="C39" s="7"/>
      <c r="D39" s="91" t="e">
        <f>VLOOKUP(C39,'品目ﾃﾞｰﾀ'!$A$2:$B$23,2)</f>
        <v>#N/A</v>
      </c>
      <c r="E39" s="3"/>
      <c r="F39" s="8"/>
      <c r="G39" s="8"/>
      <c r="H39" s="5"/>
      <c r="I39" s="3"/>
      <c r="J39" s="3"/>
      <c r="K39" s="3"/>
      <c r="L39" s="6"/>
      <c r="M39" s="32" t="e">
        <f>IF(D39='品目ﾃﾞｰﾀ'!$B$5,"枚",IF(D39='品目ﾃﾞｰﾀ'!$B$7,"枚",IF(D39="","","本")))</f>
        <v>#N/A</v>
      </c>
      <c r="N39" s="35" t="e">
        <f t="shared" si="0"/>
        <v>#N/A</v>
      </c>
      <c r="O39" s="36" t="e">
        <f t="shared" si="1"/>
        <v>#N/A</v>
      </c>
      <c r="P39" s="87"/>
      <c r="Q39" s="89"/>
      <c r="S39" s="71"/>
      <c r="T39" s="71"/>
      <c r="U39" s="71"/>
      <c r="V39" s="71"/>
      <c r="W39" s="71"/>
    </row>
    <row r="40" spans="1:23" s="75" customFormat="1" ht="20.25" customHeight="1">
      <c r="A40" s="71"/>
      <c r="B40" s="85">
        <v>26</v>
      </c>
      <c r="C40" s="7"/>
      <c r="D40" s="91" t="e">
        <f>VLOOKUP(C40,'品目ﾃﾞｰﾀ'!$A$2:$B$23,2)</f>
        <v>#N/A</v>
      </c>
      <c r="E40" s="3"/>
      <c r="F40" s="8"/>
      <c r="G40" s="8"/>
      <c r="H40" s="5"/>
      <c r="I40" s="3"/>
      <c r="J40" s="3"/>
      <c r="K40" s="3"/>
      <c r="L40" s="6"/>
      <c r="M40" s="32" t="e">
        <f>IF(D40='品目ﾃﾞｰﾀ'!$B$5,"枚",IF(D40='品目ﾃﾞｰﾀ'!$B$7,"枚",IF(D40="","","本")))</f>
        <v>#N/A</v>
      </c>
      <c r="N40" s="35" t="e">
        <f t="shared" si="0"/>
        <v>#N/A</v>
      </c>
      <c r="O40" s="36" t="e">
        <f t="shared" si="1"/>
        <v>#N/A</v>
      </c>
      <c r="P40" s="87"/>
      <c r="Q40" s="89"/>
      <c r="S40" s="71"/>
      <c r="T40" s="71"/>
      <c r="U40" s="71"/>
      <c r="V40" s="71"/>
      <c r="W40" s="71"/>
    </row>
    <row r="41" spans="1:23" s="75" customFormat="1" ht="20.25" customHeight="1">
      <c r="A41" s="71"/>
      <c r="B41" s="85">
        <v>27</v>
      </c>
      <c r="C41" s="7"/>
      <c r="D41" s="91" t="e">
        <f>VLOOKUP(C41,'品目ﾃﾞｰﾀ'!$A$2:$B$23,2)</f>
        <v>#N/A</v>
      </c>
      <c r="E41" s="3"/>
      <c r="F41" s="8"/>
      <c r="G41" s="8"/>
      <c r="H41" s="5"/>
      <c r="I41" s="3"/>
      <c r="J41" s="3"/>
      <c r="K41" s="3"/>
      <c r="L41" s="6"/>
      <c r="M41" s="32" t="e">
        <f>IF(D41='品目ﾃﾞｰﾀ'!$B$5,"枚",IF(D41='品目ﾃﾞｰﾀ'!$B$7,"枚",IF(D41="","","本")))</f>
        <v>#N/A</v>
      </c>
      <c r="N41" s="35" t="e">
        <f t="shared" si="0"/>
        <v>#N/A</v>
      </c>
      <c r="O41" s="36" t="e">
        <f t="shared" si="1"/>
        <v>#N/A</v>
      </c>
      <c r="P41" s="87"/>
      <c r="Q41" s="89"/>
      <c r="S41" s="71"/>
      <c r="T41" s="71"/>
      <c r="U41" s="71"/>
      <c r="V41" s="71"/>
      <c r="W41" s="71"/>
    </row>
    <row r="42" spans="1:23" s="75" customFormat="1" ht="20.25" customHeight="1">
      <c r="A42" s="71"/>
      <c r="B42" s="85">
        <v>28</v>
      </c>
      <c r="C42" s="7"/>
      <c r="D42" s="91" t="e">
        <f>VLOOKUP(C42,'品目ﾃﾞｰﾀ'!$A$2:$B$23,2)</f>
        <v>#N/A</v>
      </c>
      <c r="E42" s="3"/>
      <c r="F42" s="8"/>
      <c r="G42" s="8"/>
      <c r="H42" s="5"/>
      <c r="I42" s="3"/>
      <c r="J42" s="3"/>
      <c r="K42" s="3"/>
      <c r="L42" s="6"/>
      <c r="M42" s="32" t="e">
        <f>IF(D42='品目ﾃﾞｰﾀ'!$B$5,"枚",IF(D42='品目ﾃﾞｰﾀ'!$B$7,"枚",IF(D42="","","本")))</f>
        <v>#N/A</v>
      </c>
      <c r="N42" s="35" t="e">
        <f t="shared" si="0"/>
        <v>#N/A</v>
      </c>
      <c r="O42" s="36" t="e">
        <f t="shared" si="1"/>
        <v>#N/A</v>
      </c>
      <c r="P42" s="87"/>
      <c r="Q42" s="89"/>
      <c r="S42" s="71"/>
      <c r="T42" s="71"/>
      <c r="U42" s="71"/>
      <c r="V42" s="71"/>
      <c r="W42" s="71"/>
    </row>
    <row r="43" spans="1:23" s="75" customFormat="1" ht="20.25" customHeight="1">
      <c r="A43" s="71"/>
      <c r="B43" s="85">
        <v>29</v>
      </c>
      <c r="C43" s="7"/>
      <c r="D43" s="91" t="e">
        <f>VLOOKUP(C43,'品目ﾃﾞｰﾀ'!$A$2:$B$23,2)</f>
        <v>#N/A</v>
      </c>
      <c r="E43" s="3"/>
      <c r="F43" s="8"/>
      <c r="G43" s="8"/>
      <c r="H43" s="5"/>
      <c r="I43" s="3"/>
      <c r="J43" s="3"/>
      <c r="K43" s="3"/>
      <c r="L43" s="6"/>
      <c r="M43" s="32" t="e">
        <f>IF(D43='品目ﾃﾞｰﾀ'!$B$5,"枚",IF(D43='品目ﾃﾞｰﾀ'!$B$7,"枚",IF(D43="","","本")))</f>
        <v>#N/A</v>
      </c>
      <c r="N43" s="35" t="e">
        <f t="shared" si="0"/>
        <v>#N/A</v>
      </c>
      <c r="O43" s="36" t="e">
        <f t="shared" si="1"/>
        <v>#N/A</v>
      </c>
      <c r="P43" s="87"/>
      <c r="Q43" s="89"/>
      <c r="S43" s="71"/>
      <c r="T43" s="71"/>
      <c r="U43" s="71"/>
      <c r="V43" s="71"/>
      <c r="W43" s="71"/>
    </row>
    <row r="44" spans="1:23" s="75" customFormat="1" ht="20.25" customHeight="1" hidden="1">
      <c r="A44" s="71"/>
      <c r="B44" s="85">
        <v>30</v>
      </c>
      <c r="C44" s="7"/>
      <c r="D44" s="91" t="e">
        <f>VLOOKUP(C44,'品目ﾃﾞｰﾀ'!$A$2:$B$23,2)</f>
        <v>#N/A</v>
      </c>
      <c r="E44" s="3"/>
      <c r="F44" s="8"/>
      <c r="G44" s="8"/>
      <c r="H44" s="5"/>
      <c r="I44" s="3"/>
      <c r="J44" s="3"/>
      <c r="K44" s="3"/>
      <c r="L44" s="6"/>
      <c r="M44" s="32" t="e">
        <f>IF(D44='品目ﾃﾞｰﾀ'!$B$5,"枚",IF(D44='品目ﾃﾞｰﾀ'!$B$7,"枚",IF(D44="","","本")))</f>
        <v>#N/A</v>
      </c>
      <c r="N44" s="35" t="e">
        <f t="shared" si="0"/>
        <v>#N/A</v>
      </c>
      <c r="O44" s="36" t="e">
        <f t="shared" si="1"/>
        <v>#N/A</v>
      </c>
      <c r="P44" s="87"/>
      <c r="Q44" s="89"/>
      <c r="S44" s="71"/>
      <c r="T44" s="71"/>
      <c r="U44" s="71"/>
      <c r="V44" s="71"/>
      <c r="W44" s="71"/>
    </row>
    <row r="45" spans="1:23" s="75" customFormat="1" ht="20.25" customHeight="1" hidden="1">
      <c r="A45" s="71"/>
      <c r="B45" s="85">
        <v>31</v>
      </c>
      <c r="C45" s="7"/>
      <c r="D45" s="91" t="e">
        <f>VLOOKUP(C45,'品目ﾃﾞｰﾀ'!$A$2:$B$23,2)</f>
        <v>#N/A</v>
      </c>
      <c r="E45" s="3"/>
      <c r="F45" s="8"/>
      <c r="G45" s="8"/>
      <c r="H45" s="5"/>
      <c r="I45" s="3"/>
      <c r="J45" s="3"/>
      <c r="K45" s="3"/>
      <c r="L45" s="6"/>
      <c r="M45" s="32" t="e">
        <f>IF(D45='品目ﾃﾞｰﾀ'!$B$5,"枚",IF(D45='品目ﾃﾞｰﾀ'!$B$7,"枚",IF(D45="","","本")))</f>
        <v>#N/A</v>
      </c>
      <c r="N45" s="35" t="e">
        <f t="shared" si="0"/>
        <v>#N/A</v>
      </c>
      <c r="O45" s="36" t="e">
        <f t="shared" si="1"/>
        <v>#N/A</v>
      </c>
      <c r="P45" s="87"/>
      <c r="Q45" s="89"/>
      <c r="S45" s="71"/>
      <c r="T45" s="71"/>
      <c r="U45" s="71"/>
      <c r="V45" s="71"/>
      <c r="W45" s="71"/>
    </row>
    <row r="46" spans="1:23" s="75" customFormat="1" ht="20.25" customHeight="1" hidden="1">
      <c r="A46" s="71"/>
      <c r="B46" s="85">
        <v>32</v>
      </c>
      <c r="C46" s="7"/>
      <c r="D46" s="91" t="e">
        <f>VLOOKUP(C46,'品目ﾃﾞｰﾀ'!$A$2:$B$23,2)</f>
        <v>#N/A</v>
      </c>
      <c r="E46" s="3"/>
      <c r="F46" s="8"/>
      <c r="G46" s="8"/>
      <c r="H46" s="5"/>
      <c r="I46" s="3"/>
      <c r="J46" s="3"/>
      <c r="K46" s="3"/>
      <c r="L46" s="6"/>
      <c r="M46" s="32" t="e">
        <f>IF(D46='品目ﾃﾞｰﾀ'!$B$5,"枚",IF(D46='品目ﾃﾞｰﾀ'!$B$7,"枚",IF(D46="","","本")))</f>
        <v>#N/A</v>
      </c>
      <c r="N46" s="35" t="e">
        <f t="shared" si="0"/>
        <v>#N/A</v>
      </c>
      <c r="O46" s="36" t="e">
        <f t="shared" si="1"/>
        <v>#N/A</v>
      </c>
      <c r="P46" s="87"/>
      <c r="Q46" s="89"/>
      <c r="S46" s="71"/>
      <c r="T46" s="71"/>
      <c r="U46" s="71"/>
      <c r="V46" s="71"/>
      <c r="W46" s="71"/>
    </row>
    <row r="47" spans="1:23" s="75" customFormat="1" ht="20.25" customHeight="1" hidden="1">
      <c r="A47" s="71"/>
      <c r="B47" s="85">
        <v>33</v>
      </c>
      <c r="C47" s="7"/>
      <c r="D47" s="91" t="e">
        <f>VLOOKUP(C47,'品目ﾃﾞｰﾀ'!$A$2:$B$23,2)</f>
        <v>#N/A</v>
      </c>
      <c r="E47" s="3"/>
      <c r="F47" s="8"/>
      <c r="G47" s="8"/>
      <c r="H47" s="5"/>
      <c r="I47" s="3"/>
      <c r="J47" s="3"/>
      <c r="K47" s="3"/>
      <c r="L47" s="6"/>
      <c r="M47" s="32" t="e">
        <f>IF(D47='品目ﾃﾞｰﾀ'!$B$5,"枚",IF(D47='品目ﾃﾞｰﾀ'!$B$7,"枚",IF(D47="","","本")))</f>
        <v>#N/A</v>
      </c>
      <c r="N47" s="35" t="e">
        <f t="shared" si="0"/>
        <v>#N/A</v>
      </c>
      <c r="O47" s="36" t="e">
        <f t="shared" si="1"/>
        <v>#N/A</v>
      </c>
      <c r="P47" s="87"/>
      <c r="Q47" s="89"/>
      <c r="S47" s="71"/>
      <c r="T47" s="71"/>
      <c r="U47" s="71"/>
      <c r="V47" s="71"/>
      <c r="W47" s="71"/>
    </row>
    <row r="48" spans="1:23" s="75" customFormat="1" ht="20.25" customHeight="1" hidden="1">
      <c r="A48" s="71"/>
      <c r="B48" s="85">
        <v>34</v>
      </c>
      <c r="C48" s="7"/>
      <c r="D48" s="91" t="e">
        <f>VLOOKUP(C48,'品目ﾃﾞｰﾀ'!$A$2:$B$23,2)</f>
        <v>#N/A</v>
      </c>
      <c r="E48" s="3"/>
      <c r="F48" s="8"/>
      <c r="G48" s="8"/>
      <c r="H48" s="5"/>
      <c r="I48" s="3"/>
      <c r="J48" s="3"/>
      <c r="K48" s="3"/>
      <c r="L48" s="6"/>
      <c r="M48" s="32" t="e">
        <f>IF(D48='品目ﾃﾞｰﾀ'!$B$5,"枚",IF(D48='品目ﾃﾞｰﾀ'!$B$7,"枚",IF(D48="","","本")))</f>
        <v>#N/A</v>
      </c>
      <c r="N48" s="35" t="e">
        <f t="shared" si="0"/>
        <v>#N/A</v>
      </c>
      <c r="O48" s="36" t="e">
        <f t="shared" si="1"/>
        <v>#N/A</v>
      </c>
      <c r="P48" s="87"/>
      <c r="Q48" s="89"/>
      <c r="S48" s="71"/>
      <c r="T48" s="71"/>
      <c r="U48" s="71"/>
      <c r="V48" s="71"/>
      <c r="W48" s="71"/>
    </row>
    <row r="49" spans="1:23" s="75" customFormat="1" ht="20.25" customHeight="1" hidden="1">
      <c r="A49" s="71"/>
      <c r="B49" s="85">
        <v>35</v>
      </c>
      <c r="C49" s="7"/>
      <c r="D49" s="91" t="e">
        <f>VLOOKUP(C49,'品目ﾃﾞｰﾀ'!$A$2:$B$23,2)</f>
        <v>#N/A</v>
      </c>
      <c r="E49" s="3"/>
      <c r="F49" s="8"/>
      <c r="G49" s="8"/>
      <c r="H49" s="5"/>
      <c r="I49" s="3"/>
      <c r="J49" s="3"/>
      <c r="K49" s="3"/>
      <c r="L49" s="6"/>
      <c r="M49" s="32" t="e">
        <f>IF(D49='品目ﾃﾞｰﾀ'!$B$5,"枚",IF(D49='品目ﾃﾞｰﾀ'!$B$7,"枚",IF(D49="","","本")))</f>
        <v>#N/A</v>
      </c>
      <c r="N49" s="35" t="e">
        <f t="shared" si="0"/>
        <v>#N/A</v>
      </c>
      <c r="O49" s="36" t="e">
        <f t="shared" si="1"/>
        <v>#N/A</v>
      </c>
      <c r="P49" s="87"/>
      <c r="Q49" s="89"/>
      <c r="S49" s="71"/>
      <c r="T49" s="71"/>
      <c r="U49" s="71"/>
      <c r="V49" s="71"/>
      <c r="W49" s="71"/>
    </row>
    <row r="50" spans="1:23" s="75" customFormat="1" ht="20.25" customHeight="1" hidden="1">
      <c r="A50" s="71"/>
      <c r="B50" s="85">
        <v>36</v>
      </c>
      <c r="C50" s="7"/>
      <c r="D50" s="91" t="e">
        <f>VLOOKUP(C50,'品目ﾃﾞｰﾀ'!$A$2:$B$23,2)</f>
        <v>#N/A</v>
      </c>
      <c r="E50" s="3"/>
      <c r="F50" s="8"/>
      <c r="G50" s="8"/>
      <c r="H50" s="5"/>
      <c r="I50" s="3"/>
      <c r="J50" s="3"/>
      <c r="K50" s="3"/>
      <c r="L50" s="6"/>
      <c r="M50" s="32" t="e">
        <f>IF(D50='品目ﾃﾞｰﾀ'!$B$5,"枚",IF(D50='品目ﾃﾞｰﾀ'!$B$7,"枚",IF(D50="","","本")))</f>
        <v>#N/A</v>
      </c>
      <c r="N50" s="35" t="e">
        <f t="shared" si="0"/>
        <v>#N/A</v>
      </c>
      <c r="O50" s="36" t="e">
        <f t="shared" si="1"/>
        <v>#N/A</v>
      </c>
      <c r="P50" s="87"/>
      <c r="Q50" s="89"/>
      <c r="S50" s="71"/>
      <c r="T50" s="71"/>
      <c r="U50" s="71"/>
      <c r="V50" s="71"/>
      <c r="W50" s="71"/>
    </row>
    <row r="51" spans="1:23" s="75" customFormat="1" ht="20.25" customHeight="1" hidden="1">
      <c r="A51" s="71"/>
      <c r="B51" s="85">
        <v>37</v>
      </c>
      <c r="C51" s="7"/>
      <c r="D51" s="91" t="e">
        <f>VLOOKUP(C51,'品目ﾃﾞｰﾀ'!$A$2:$B$23,2)</f>
        <v>#N/A</v>
      </c>
      <c r="E51" s="3"/>
      <c r="F51" s="8"/>
      <c r="G51" s="8"/>
      <c r="H51" s="5"/>
      <c r="I51" s="3"/>
      <c r="J51" s="3"/>
      <c r="K51" s="3"/>
      <c r="L51" s="6"/>
      <c r="M51" s="32" t="e">
        <f>IF(D51='品目ﾃﾞｰﾀ'!$B$5,"枚",IF(D51='品目ﾃﾞｰﾀ'!$B$7,"枚",IF(D51="","","本")))</f>
        <v>#N/A</v>
      </c>
      <c r="N51" s="35" t="e">
        <f t="shared" si="0"/>
        <v>#N/A</v>
      </c>
      <c r="O51" s="36" t="e">
        <f t="shared" si="1"/>
        <v>#N/A</v>
      </c>
      <c r="P51" s="87"/>
      <c r="Q51" s="89"/>
      <c r="S51" s="71"/>
      <c r="T51" s="71"/>
      <c r="U51" s="71"/>
      <c r="V51" s="71"/>
      <c r="W51" s="71"/>
    </row>
    <row r="52" spans="1:23" s="75" customFormat="1" ht="20.25" customHeight="1" hidden="1">
      <c r="A52" s="71"/>
      <c r="B52" s="85">
        <v>38</v>
      </c>
      <c r="C52" s="7"/>
      <c r="D52" s="91" t="e">
        <f>VLOOKUP(C52,'品目ﾃﾞｰﾀ'!$A$2:$B$23,2)</f>
        <v>#N/A</v>
      </c>
      <c r="E52" s="3"/>
      <c r="F52" s="8"/>
      <c r="G52" s="8"/>
      <c r="H52" s="5"/>
      <c r="I52" s="3"/>
      <c r="J52" s="3"/>
      <c r="K52" s="3"/>
      <c r="L52" s="6"/>
      <c r="M52" s="32" t="e">
        <f>IF(D52='品目ﾃﾞｰﾀ'!$B$5,"枚",IF(D52='品目ﾃﾞｰﾀ'!$B$7,"枚",IF(D52="","","本")))</f>
        <v>#N/A</v>
      </c>
      <c r="N52" s="35" t="e">
        <f t="shared" si="0"/>
        <v>#N/A</v>
      </c>
      <c r="O52" s="36" t="e">
        <f t="shared" si="1"/>
        <v>#N/A</v>
      </c>
      <c r="P52" s="87"/>
      <c r="Q52" s="89"/>
      <c r="S52" s="71"/>
      <c r="T52" s="71"/>
      <c r="U52" s="71"/>
      <c r="V52" s="71"/>
      <c r="W52" s="71"/>
    </row>
    <row r="53" spans="1:23" s="75" customFormat="1" ht="20.25" customHeight="1" hidden="1">
      <c r="A53" s="71"/>
      <c r="B53" s="85">
        <v>39</v>
      </c>
      <c r="C53" s="7"/>
      <c r="D53" s="91" t="e">
        <f>VLOOKUP(C53,'品目ﾃﾞｰﾀ'!$A$2:$B$23,2)</f>
        <v>#N/A</v>
      </c>
      <c r="E53" s="3"/>
      <c r="F53" s="8"/>
      <c r="G53" s="8"/>
      <c r="H53" s="5"/>
      <c r="I53" s="3"/>
      <c r="J53" s="3"/>
      <c r="K53" s="3"/>
      <c r="L53" s="6"/>
      <c r="M53" s="32" t="e">
        <f>IF(D53='品目ﾃﾞｰﾀ'!$B$5,"枚",IF(D53='品目ﾃﾞｰﾀ'!$B$7,"枚",IF(D53="","","本")))</f>
        <v>#N/A</v>
      </c>
      <c r="N53" s="35" t="e">
        <f t="shared" si="0"/>
        <v>#N/A</v>
      </c>
      <c r="O53" s="36" t="e">
        <f t="shared" si="1"/>
        <v>#N/A</v>
      </c>
      <c r="P53" s="87"/>
      <c r="Q53" s="89"/>
      <c r="S53" s="71"/>
      <c r="T53" s="71"/>
      <c r="U53" s="71"/>
      <c r="V53" s="71"/>
      <c r="W53" s="71"/>
    </row>
    <row r="54" spans="1:23" s="75" customFormat="1" ht="20.25" customHeight="1" hidden="1">
      <c r="A54" s="71"/>
      <c r="B54" s="85">
        <v>40</v>
      </c>
      <c r="C54" s="7"/>
      <c r="D54" s="91" t="e">
        <f>VLOOKUP(C54,'品目ﾃﾞｰﾀ'!$A$2:$B$23,2)</f>
        <v>#N/A</v>
      </c>
      <c r="E54" s="3"/>
      <c r="F54" s="8"/>
      <c r="G54" s="8"/>
      <c r="H54" s="5"/>
      <c r="I54" s="3"/>
      <c r="J54" s="3"/>
      <c r="K54" s="3"/>
      <c r="L54" s="6"/>
      <c r="M54" s="32" t="e">
        <f>IF(D54='品目ﾃﾞｰﾀ'!$B$5,"枚",IF(D54='品目ﾃﾞｰﾀ'!$B$7,"枚",IF(D54="","","本")))</f>
        <v>#N/A</v>
      </c>
      <c r="N54" s="35" t="e">
        <f t="shared" si="0"/>
        <v>#N/A</v>
      </c>
      <c r="O54" s="36" t="e">
        <f t="shared" si="1"/>
        <v>#N/A</v>
      </c>
      <c r="P54" s="87"/>
      <c r="Q54" s="89"/>
      <c r="S54" s="71"/>
      <c r="T54" s="71"/>
      <c r="U54" s="71"/>
      <c r="V54" s="71"/>
      <c r="W54" s="71"/>
    </row>
    <row r="55" spans="1:23" s="75" customFormat="1" ht="20.25" customHeight="1" hidden="1">
      <c r="A55" s="71"/>
      <c r="B55" s="85">
        <v>41</v>
      </c>
      <c r="C55" s="7"/>
      <c r="D55" s="91" t="e">
        <f>VLOOKUP(C55,'品目ﾃﾞｰﾀ'!$A$2:$B$23,2)</f>
        <v>#N/A</v>
      </c>
      <c r="E55" s="3"/>
      <c r="F55" s="8"/>
      <c r="G55" s="8"/>
      <c r="H55" s="5"/>
      <c r="I55" s="3"/>
      <c r="J55" s="3"/>
      <c r="K55" s="3"/>
      <c r="L55" s="6"/>
      <c r="M55" s="32" t="e">
        <f>IF(D55='品目ﾃﾞｰﾀ'!$B$5,"枚",IF(D55='品目ﾃﾞｰﾀ'!$B$7,"枚",IF(D55="","","本")))</f>
        <v>#N/A</v>
      </c>
      <c r="N55" s="35" t="e">
        <f t="shared" si="0"/>
        <v>#N/A</v>
      </c>
      <c r="O55" s="36" t="e">
        <f t="shared" si="1"/>
        <v>#N/A</v>
      </c>
      <c r="P55" s="87"/>
      <c r="Q55" s="89"/>
      <c r="S55" s="71"/>
      <c r="T55" s="71"/>
      <c r="U55" s="71"/>
      <c r="V55" s="71"/>
      <c r="W55" s="71"/>
    </row>
    <row r="56" spans="1:23" s="75" customFormat="1" ht="20.25" customHeight="1" hidden="1">
      <c r="A56" s="71"/>
      <c r="B56" s="85">
        <v>42</v>
      </c>
      <c r="C56" s="7"/>
      <c r="D56" s="91" t="e">
        <f>VLOOKUP(C56,'品目ﾃﾞｰﾀ'!$A$2:$B$23,2)</f>
        <v>#N/A</v>
      </c>
      <c r="E56" s="3"/>
      <c r="F56" s="8"/>
      <c r="G56" s="8"/>
      <c r="H56" s="5"/>
      <c r="I56" s="3"/>
      <c r="J56" s="3"/>
      <c r="K56" s="3"/>
      <c r="L56" s="6"/>
      <c r="M56" s="32" t="e">
        <f>IF(D56='品目ﾃﾞｰﾀ'!$B$5,"枚",IF(D56='品目ﾃﾞｰﾀ'!$B$7,"枚",IF(D56="","","本")))</f>
        <v>#N/A</v>
      </c>
      <c r="N56" s="35" t="e">
        <f>IF(D56="Ⅳ 壁板",ROUND(I56*K56/1000000,4)*L56,IF(D56="Ⅵ フローリング",ROUND(I56*K56/1000000,4)*L56,ROUND(I56*J56*K56/1000000000,4)*L56))</f>
        <v>#N/A</v>
      </c>
      <c r="O56" s="36" t="e">
        <f t="shared" si="1"/>
        <v>#N/A</v>
      </c>
      <c r="P56" s="87"/>
      <c r="Q56" s="89"/>
      <c r="S56" s="71"/>
      <c r="T56" s="71"/>
      <c r="U56" s="71"/>
      <c r="V56" s="71"/>
      <c r="W56" s="71"/>
    </row>
    <row r="57" spans="1:23" s="75" customFormat="1" ht="20.25" customHeight="1" hidden="1">
      <c r="A57" s="71"/>
      <c r="B57" s="85">
        <v>43</v>
      </c>
      <c r="C57" s="7"/>
      <c r="D57" s="91" t="e">
        <f>VLOOKUP(C57,'品目ﾃﾞｰﾀ'!$A$2:$B$23,2)</f>
        <v>#N/A</v>
      </c>
      <c r="E57" s="3"/>
      <c r="F57" s="8"/>
      <c r="G57" s="8"/>
      <c r="H57" s="5"/>
      <c r="I57" s="3"/>
      <c r="J57" s="3"/>
      <c r="K57" s="3"/>
      <c r="L57" s="6"/>
      <c r="M57" s="32" t="e">
        <f>IF(D57='品目ﾃﾞｰﾀ'!$B$5,"枚",IF(D57='品目ﾃﾞｰﾀ'!$B$7,"枚",IF(D57="","","本")))</f>
        <v>#N/A</v>
      </c>
      <c r="N57" s="35" t="e">
        <f t="shared" si="0"/>
        <v>#N/A</v>
      </c>
      <c r="O57" s="36" t="e">
        <f t="shared" si="1"/>
        <v>#N/A</v>
      </c>
      <c r="P57" s="87"/>
      <c r="Q57" s="89"/>
      <c r="S57" s="71"/>
      <c r="T57" s="71"/>
      <c r="U57" s="71"/>
      <c r="V57" s="71"/>
      <c r="W57" s="71"/>
    </row>
    <row r="58" spans="1:23" s="75" customFormat="1" ht="20.25" customHeight="1" hidden="1">
      <c r="A58" s="71"/>
      <c r="B58" s="85">
        <v>44</v>
      </c>
      <c r="C58" s="7"/>
      <c r="D58" s="91" t="e">
        <f>VLOOKUP(C58,'品目ﾃﾞｰﾀ'!$A$2:$B$23,2)</f>
        <v>#N/A</v>
      </c>
      <c r="E58" s="3"/>
      <c r="F58" s="8"/>
      <c r="G58" s="8"/>
      <c r="H58" s="5"/>
      <c r="I58" s="3"/>
      <c r="J58" s="3"/>
      <c r="K58" s="3"/>
      <c r="L58" s="6"/>
      <c r="M58" s="32" t="e">
        <f>IF(D58='品目ﾃﾞｰﾀ'!$B$5,"枚",IF(D58='品目ﾃﾞｰﾀ'!$B$7,"枚",IF(D58="","","本")))</f>
        <v>#N/A</v>
      </c>
      <c r="N58" s="35" t="e">
        <f t="shared" si="0"/>
        <v>#N/A</v>
      </c>
      <c r="O58" s="36" t="e">
        <f t="shared" si="1"/>
        <v>#N/A</v>
      </c>
      <c r="P58" s="87"/>
      <c r="Q58" s="89"/>
      <c r="S58" s="71"/>
      <c r="T58" s="71"/>
      <c r="U58" s="71"/>
      <c r="V58" s="71"/>
      <c r="W58" s="71"/>
    </row>
    <row r="59" spans="1:23" s="75" customFormat="1" ht="20.25" customHeight="1" hidden="1">
      <c r="A59" s="71"/>
      <c r="B59" s="85">
        <v>45</v>
      </c>
      <c r="C59" s="7"/>
      <c r="D59" s="91" t="e">
        <f>VLOOKUP(C59,'品目ﾃﾞｰﾀ'!$A$2:$B$23,2)</f>
        <v>#N/A</v>
      </c>
      <c r="E59" s="3"/>
      <c r="F59" s="9"/>
      <c r="G59" s="9"/>
      <c r="H59" s="5"/>
      <c r="I59" s="3"/>
      <c r="J59" s="3"/>
      <c r="K59" s="3"/>
      <c r="L59" s="6"/>
      <c r="M59" s="37" t="e">
        <f>IF(D59='品目ﾃﾞｰﾀ'!$B$5,"枚",IF(D59='品目ﾃﾞｰﾀ'!$B$7,"枚",IF(D59="","","本")))</f>
        <v>#N/A</v>
      </c>
      <c r="N59" s="35" t="e">
        <f t="shared" si="0"/>
        <v>#N/A</v>
      </c>
      <c r="O59" s="36" t="e">
        <f t="shared" si="1"/>
        <v>#N/A</v>
      </c>
      <c r="P59" s="87"/>
      <c r="Q59" s="89"/>
      <c r="S59" s="71"/>
      <c r="T59" s="71"/>
      <c r="U59" s="71"/>
      <c r="V59" s="71"/>
      <c r="W59" s="71"/>
    </row>
    <row r="60" spans="1:23" s="75" customFormat="1" ht="20.25" customHeight="1" hidden="1">
      <c r="A60" s="71"/>
      <c r="B60" s="85">
        <v>46</v>
      </c>
      <c r="C60" s="7"/>
      <c r="D60" s="91" t="e">
        <f>VLOOKUP(C60,'品目ﾃﾞｰﾀ'!$A$2:$B$23,2)</f>
        <v>#N/A</v>
      </c>
      <c r="E60" s="3"/>
      <c r="F60" s="3"/>
      <c r="G60" s="3"/>
      <c r="H60" s="5"/>
      <c r="I60" s="3"/>
      <c r="J60" s="3"/>
      <c r="K60" s="3"/>
      <c r="L60" s="6"/>
      <c r="M60" s="32" t="e">
        <f>IF(D60='品目ﾃﾞｰﾀ'!$B$5,"枚",IF(D60='品目ﾃﾞｰﾀ'!$B$7,"枚",IF(D60="","","本")))</f>
        <v>#N/A</v>
      </c>
      <c r="N60" s="35" t="e">
        <f t="shared" si="0"/>
        <v>#N/A</v>
      </c>
      <c r="O60" s="36" t="e">
        <f t="shared" si="1"/>
        <v>#N/A</v>
      </c>
      <c r="P60" s="87"/>
      <c r="Q60" s="89"/>
      <c r="S60" s="71"/>
      <c r="T60" s="71"/>
      <c r="U60" s="71"/>
      <c r="V60" s="71"/>
      <c r="W60" s="71"/>
    </row>
    <row r="61" spans="1:23" s="75" customFormat="1" ht="20.25" customHeight="1" hidden="1">
      <c r="A61" s="71"/>
      <c r="B61" s="85">
        <v>47</v>
      </c>
      <c r="C61" s="7"/>
      <c r="D61" s="91" t="e">
        <f>VLOOKUP(C61,'品目ﾃﾞｰﾀ'!$A$2:$B$23,2)</f>
        <v>#N/A</v>
      </c>
      <c r="E61" s="3"/>
      <c r="F61" s="3"/>
      <c r="G61" s="3"/>
      <c r="H61" s="5"/>
      <c r="I61" s="3"/>
      <c r="J61" s="3"/>
      <c r="K61" s="3"/>
      <c r="L61" s="6"/>
      <c r="M61" s="32" t="e">
        <f>IF(D61='品目ﾃﾞｰﾀ'!$B$5,"枚",IF(D61='品目ﾃﾞｰﾀ'!$B$7,"枚",IF(D61="","","本")))</f>
        <v>#N/A</v>
      </c>
      <c r="N61" s="35" t="e">
        <f t="shared" si="0"/>
        <v>#N/A</v>
      </c>
      <c r="O61" s="36" t="e">
        <f t="shared" si="1"/>
        <v>#N/A</v>
      </c>
      <c r="P61" s="87"/>
      <c r="Q61" s="89"/>
      <c r="S61" s="71"/>
      <c r="T61" s="71"/>
      <c r="U61" s="71"/>
      <c r="V61" s="71"/>
      <c r="W61" s="71"/>
    </row>
    <row r="62" spans="1:23" s="75" customFormat="1" ht="20.25" customHeight="1" hidden="1">
      <c r="A62" s="71"/>
      <c r="B62" s="85">
        <v>48</v>
      </c>
      <c r="C62" s="7"/>
      <c r="D62" s="91" t="e">
        <f>VLOOKUP(C62,'品目ﾃﾞｰﾀ'!$A$2:$B$23,2)</f>
        <v>#N/A</v>
      </c>
      <c r="E62" s="3"/>
      <c r="F62" s="3"/>
      <c r="G62" s="3"/>
      <c r="H62" s="5"/>
      <c r="I62" s="3"/>
      <c r="J62" s="3"/>
      <c r="K62" s="3"/>
      <c r="L62" s="6"/>
      <c r="M62" s="32" t="e">
        <f>IF(D62='品目ﾃﾞｰﾀ'!$B$5,"枚",IF(D62='品目ﾃﾞｰﾀ'!$B$7,"枚",IF(D62="","","本")))</f>
        <v>#N/A</v>
      </c>
      <c r="N62" s="35" t="e">
        <f t="shared" si="0"/>
        <v>#N/A</v>
      </c>
      <c r="O62" s="36" t="e">
        <f t="shared" si="1"/>
        <v>#N/A</v>
      </c>
      <c r="P62" s="87"/>
      <c r="Q62" s="89"/>
      <c r="S62" s="71"/>
      <c r="T62" s="71"/>
      <c r="U62" s="71"/>
      <c r="V62" s="71"/>
      <c r="W62" s="71"/>
    </row>
    <row r="63" spans="1:23" s="75" customFormat="1" ht="20.25" customHeight="1" hidden="1">
      <c r="A63" s="71"/>
      <c r="B63" s="85">
        <v>49</v>
      </c>
      <c r="C63" s="7"/>
      <c r="D63" s="91" t="e">
        <f>VLOOKUP(C63,'品目ﾃﾞｰﾀ'!$A$2:$B$23,2)</f>
        <v>#N/A</v>
      </c>
      <c r="E63" s="3"/>
      <c r="F63" s="3"/>
      <c r="G63" s="3"/>
      <c r="H63" s="5"/>
      <c r="I63" s="3"/>
      <c r="J63" s="3"/>
      <c r="K63" s="3"/>
      <c r="L63" s="6"/>
      <c r="M63" s="32" t="e">
        <f>IF(D63='品目ﾃﾞｰﾀ'!$B$5,"枚",IF(D63='品目ﾃﾞｰﾀ'!$B$7,"枚",IF(D63="","","本")))</f>
        <v>#N/A</v>
      </c>
      <c r="N63" s="35" t="e">
        <f t="shared" si="0"/>
        <v>#N/A</v>
      </c>
      <c r="O63" s="36" t="e">
        <f t="shared" si="1"/>
        <v>#N/A</v>
      </c>
      <c r="P63" s="87"/>
      <c r="Q63" s="89"/>
      <c r="S63" s="71"/>
      <c r="T63" s="71"/>
      <c r="U63" s="71"/>
      <c r="V63" s="71"/>
      <c r="W63" s="71"/>
    </row>
    <row r="64" spans="1:23" s="75" customFormat="1" ht="20.25" customHeight="1" hidden="1">
      <c r="A64" s="71"/>
      <c r="B64" s="85">
        <v>50</v>
      </c>
      <c r="C64" s="7"/>
      <c r="D64" s="87" t="e">
        <f>VLOOKUP(C64,'品目ﾃﾞｰﾀ'!$A$2:$B$23,2)</f>
        <v>#N/A</v>
      </c>
      <c r="E64" s="3"/>
      <c r="F64" s="3"/>
      <c r="G64" s="3"/>
      <c r="H64" s="11"/>
      <c r="I64" s="3"/>
      <c r="J64" s="3"/>
      <c r="K64" s="3"/>
      <c r="L64" s="6"/>
      <c r="M64" s="32" t="e">
        <f>IF(D64='品目ﾃﾞｰﾀ'!$B$5,"枚",IF(D64='品目ﾃﾞｰﾀ'!$B$7,"枚",IF(D64="","","本")))</f>
        <v>#N/A</v>
      </c>
      <c r="N64" s="35" t="e">
        <f t="shared" si="0"/>
        <v>#N/A</v>
      </c>
      <c r="O64" s="36" t="e">
        <f t="shared" si="1"/>
        <v>#N/A</v>
      </c>
      <c r="P64" s="87"/>
      <c r="Q64" s="89"/>
      <c r="S64" s="71"/>
      <c r="T64" s="71"/>
      <c r="U64" s="71"/>
      <c r="V64" s="71"/>
      <c r="W64" s="71"/>
    </row>
    <row r="65" spans="1:23" s="75" customFormat="1" ht="20.25" customHeight="1" hidden="1">
      <c r="A65" s="71"/>
      <c r="B65" s="85">
        <v>51</v>
      </c>
      <c r="C65" s="7"/>
      <c r="D65" s="87" t="e">
        <f>VLOOKUP(C65,'品目ﾃﾞｰﾀ'!$A$2:$B$23,2)</f>
        <v>#N/A</v>
      </c>
      <c r="E65" s="3"/>
      <c r="F65" s="3"/>
      <c r="G65" s="3"/>
      <c r="H65" s="11"/>
      <c r="I65" s="3"/>
      <c r="J65" s="3"/>
      <c r="K65" s="3"/>
      <c r="L65" s="6"/>
      <c r="M65" s="32" t="e">
        <f>IF(D65='品目ﾃﾞｰﾀ'!$B$5,"枚",IF(D65='品目ﾃﾞｰﾀ'!$B$7,"枚",IF(D65="","","本")))</f>
        <v>#N/A</v>
      </c>
      <c r="N65" s="35" t="e">
        <f t="shared" si="0"/>
        <v>#N/A</v>
      </c>
      <c r="O65" s="36" t="e">
        <f t="shared" si="1"/>
        <v>#N/A</v>
      </c>
      <c r="P65" s="87"/>
      <c r="Q65" s="89"/>
      <c r="S65" s="71"/>
      <c r="T65" s="71"/>
      <c r="U65" s="71"/>
      <c r="V65" s="71"/>
      <c r="W65" s="71"/>
    </row>
    <row r="66" spans="1:23" s="75" customFormat="1" ht="20.25" customHeight="1" hidden="1">
      <c r="A66" s="71"/>
      <c r="B66" s="85">
        <v>52</v>
      </c>
      <c r="C66" s="7"/>
      <c r="D66" s="87" t="e">
        <f>VLOOKUP(C66,'品目ﾃﾞｰﾀ'!$A$2:$B$23,2)</f>
        <v>#N/A</v>
      </c>
      <c r="E66" s="3"/>
      <c r="F66" s="3"/>
      <c r="G66" s="3"/>
      <c r="H66" s="11"/>
      <c r="I66" s="3"/>
      <c r="J66" s="3"/>
      <c r="K66" s="3"/>
      <c r="L66" s="6"/>
      <c r="M66" s="32" t="e">
        <f>IF(D66='品目ﾃﾞｰﾀ'!$B$5,"枚",IF(D66='品目ﾃﾞｰﾀ'!$B$7,"枚",IF(D66="","","本")))</f>
        <v>#N/A</v>
      </c>
      <c r="N66" s="35" t="e">
        <f t="shared" si="0"/>
        <v>#N/A</v>
      </c>
      <c r="O66" s="36" t="e">
        <f t="shared" si="1"/>
        <v>#N/A</v>
      </c>
      <c r="P66" s="87"/>
      <c r="Q66" s="89"/>
      <c r="S66" s="71"/>
      <c r="T66" s="71"/>
      <c r="U66" s="71"/>
      <c r="V66" s="71"/>
      <c r="W66" s="71"/>
    </row>
    <row r="67" spans="1:23" s="75" customFormat="1" ht="20.25" customHeight="1" hidden="1">
      <c r="A67" s="71"/>
      <c r="B67" s="85">
        <v>53</v>
      </c>
      <c r="C67" s="7"/>
      <c r="D67" s="87" t="e">
        <f>VLOOKUP(C67,'品目ﾃﾞｰﾀ'!$A$2:$B$23,2)</f>
        <v>#N/A</v>
      </c>
      <c r="E67" s="3"/>
      <c r="F67" s="3"/>
      <c r="G67" s="3"/>
      <c r="H67" s="11"/>
      <c r="I67" s="3"/>
      <c r="J67" s="3"/>
      <c r="K67" s="3"/>
      <c r="L67" s="6"/>
      <c r="M67" s="32" t="e">
        <f>IF(D67='品目ﾃﾞｰﾀ'!$B$5,"枚",IF(D67='品目ﾃﾞｰﾀ'!$B$7,"枚",IF(D67="","","本")))</f>
        <v>#N/A</v>
      </c>
      <c r="N67" s="35" t="e">
        <f t="shared" si="0"/>
        <v>#N/A</v>
      </c>
      <c r="O67" s="36" t="e">
        <f t="shared" si="1"/>
        <v>#N/A</v>
      </c>
      <c r="P67" s="87"/>
      <c r="Q67" s="89"/>
      <c r="S67" s="71"/>
      <c r="T67" s="71"/>
      <c r="U67" s="71"/>
      <c r="V67" s="71"/>
      <c r="W67" s="71"/>
    </row>
    <row r="68" spans="1:23" s="75" customFormat="1" ht="20.25" customHeight="1" hidden="1">
      <c r="A68" s="71"/>
      <c r="B68" s="85">
        <v>54</v>
      </c>
      <c r="C68" s="7"/>
      <c r="D68" s="87" t="e">
        <f>VLOOKUP(C68,'品目ﾃﾞｰﾀ'!$A$2:$B$23,2)</f>
        <v>#N/A</v>
      </c>
      <c r="E68" s="3"/>
      <c r="F68" s="3"/>
      <c r="G68" s="3"/>
      <c r="H68" s="11"/>
      <c r="I68" s="3"/>
      <c r="J68" s="3"/>
      <c r="K68" s="3"/>
      <c r="L68" s="6"/>
      <c r="M68" s="32" t="e">
        <f>IF(D68='品目ﾃﾞｰﾀ'!$B$5,"枚",IF(D68='品目ﾃﾞｰﾀ'!$B$7,"枚",IF(D68="","","本")))</f>
        <v>#N/A</v>
      </c>
      <c r="N68" s="35" t="e">
        <f t="shared" si="0"/>
        <v>#N/A</v>
      </c>
      <c r="O68" s="36" t="e">
        <f t="shared" si="1"/>
        <v>#N/A</v>
      </c>
      <c r="P68" s="87"/>
      <c r="Q68" s="89"/>
      <c r="S68" s="71"/>
      <c r="T68" s="71"/>
      <c r="U68" s="71"/>
      <c r="V68" s="71"/>
      <c r="W68" s="71"/>
    </row>
    <row r="69" spans="1:23" s="75" customFormat="1" ht="20.25" customHeight="1" hidden="1">
      <c r="A69" s="71"/>
      <c r="B69" s="85">
        <v>55</v>
      </c>
      <c r="C69" s="7"/>
      <c r="D69" s="87" t="e">
        <f>VLOOKUP(C69,'品目ﾃﾞｰﾀ'!$A$2:$B$23,2)</f>
        <v>#N/A</v>
      </c>
      <c r="E69" s="3"/>
      <c r="F69" s="3"/>
      <c r="G69" s="3"/>
      <c r="H69" s="11"/>
      <c r="I69" s="3"/>
      <c r="J69" s="3"/>
      <c r="K69" s="3"/>
      <c r="L69" s="6"/>
      <c r="M69" s="32" t="e">
        <f>IF(D69='品目ﾃﾞｰﾀ'!$B$5,"枚",IF(D69='品目ﾃﾞｰﾀ'!$B$7,"枚",IF(D69="","","本")))</f>
        <v>#N/A</v>
      </c>
      <c r="N69" s="35" t="e">
        <f t="shared" si="0"/>
        <v>#N/A</v>
      </c>
      <c r="O69" s="36" t="e">
        <f t="shared" si="1"/>
        <v>#N/A</v>
      </c>
      <c r="P69" s="87"/>
      <c r="Q69" s="89"/>
      <c r="S69" s="71"/>
      <c r="T69" s="71"/>
      <c r="U69" s="71"/>
      <c r="V69" s="71"/>
      <c r="W69" s="71"/>
    </row>
    <row r="70" spans="1:23" s="75" customFormat="1" ht="20.25" customHeight="1" hidden="1">
      <c r="A70" s="71"/>
      <c r="B70" s="85">
        <v>56</v>
      </c>
      <c r="C70" s="7"/>
      <c r="D70" s="87" t="e">
        <f>VLOOKUP(C70,'品目ﾃﾞｰﾀ'!$A$2:$B$23,2)</f>
        <v>#N/A</v>
      </c>
      <c r="E70" s="3"/>
      <c r="F70" s="3"/>
      <c r="G70" s="3"/>
      <c r="H70" s="11"/>
      <c r="I70" s="3"/>
      <c r="J70" s="3"/>
      <c r="K70" s="3"/>
      <c r="L70" s="6"/>
      <c r="M70" s="32" t="e">
        <f>IF(D70='品目ﾃﾞｰﾀ'!$B$5,"枚",IF(D70='品目ﾃﾞｰﾀ'!$B$7,"枚",IF(D70="","","本")))</f>
        <v>#N/A</v>
      </c>
      <c r="N70" s="35" t="e">
        <f t="shared" si="0"/>
        <v>#N/A</v>
      </c>
      <c r="O70" s="36" t="e">
        <f t="shared" si="1"/>
        <v>#N/A</v>
      </c>
      <c r="P70" s="87"/>
      <c r="Q70" s="89"/>
      <c r="S70" s="71"/>
      <c r="T70" s="71"/>
      <c r="U70" s="71"/>
      <c r="V70" s="71"/>
      <c r="W70" s="71"/>
    </row>
    <row r="71" spans="1:23" s="75" customFormat="1" ht="20.25" customHeight="1" hidden="1">
      <c r="A71" s="71"/>
      <c r="B71" s="85">
        <v>57</v>
      </c>
      <c r="C71" s="7"/>
      <c r="D71" s="87" t="e">
        <f>VLOOKUP(C71,'品目ﾃﾞｰﾀ'!$A$2:$B$23,2)</f>
        <v>#N/A</v>
      </c>
      <c r="E71" s="3"/>
      <c r="F71" s="3"/>
      <c r="G71" s="3"/>
      <c r="H71" s="11"/>
      <c r="I71" s="3"/>
      <c r="J71" s="3"/>
      <c r="K71" s="3"/>
      <c r="L71" s="6"/>
      <c r="M71" s="32" t="e">
        <f>IF(D71='品目ﾃﾞｰﾀ'!$B$5,"枚",IF(D71='品目ﾃﾞｰﾀ'!$B$7,"枚",IF(D71="","","本")))</f>
        <v>#N/A</v>
      </c>
      <c r="N71" s="35" t="e">
        <f t="shared" si="0"/>
        <v>#N/A</v>
      </c>
      <c r="O71" s="36" t="e">
        <f t="shared" si="1"/>
        <v>#N/A</v>
      </c>
      <c r="P71" s="87"/>
      <c r="Q71" s="89"/>
      <c r="S71" s="71"/>
      <c r="T71" s="71"/>
      <c r="U71" s="71"/>
      <c r="V71" s="71"/>
      <c r="W71" s="71"/>
    </row>
    <row r="72" spans="1:23" s="75" customFormat="1" ht="20.25" customHeight="1" hidden="1">
      <c r="A72" s="71"/>
      <c r="B72" s="85">
        <v>58</v>
      </c>
      <c r="C72" s="7"/>
      <c r="D72" s="87" t="e">
        <f>VLOOKUP(C72,'品目ﾃﾞｰﾀ'!$A$2:$B$23,2)</f>
        <v>#N/A</v>
      </c>
      <c r="E72" s="3"/>
      <c r="F72" s="3"/>
      <c r="G72" s="3"/>
      <c r="H72" s="11"/>
      <c r="I72" s="3"/>
      <c r="J72" s="3"/>
      <c r="K72" s="3"/>
      <c r="L72" s="6"/>
      <c r="M72" s="32" t="e">
        <f>IF(D72='品目ﾃﾞｰﾀ'!$B$5,"枚",IF(D72='品目ﾃﾞｰﾀ'!$B$7,"枚",IF(D72="","","本")))</f>
        <v>#N/A</v>
      </c>
      <c r="N72" s="35" t="e">
        <f t="shared" si="0"/>
        <v>#N/A</v>
      </c>
      <c r="O72" s="36" t="e">
        <f t="shared" si="1"/>
        <v>#N/A</v>
      </c>
      <c r="P72" s="87"/>
      <c r="Q72" s="89"/>
      <c r="S72" s="71"/>
      <c r="T72" s="71"/>
      <c r="U72" s="71"/>
      <c r="V72" s="71"/>
      <c r="W72" s="71"/>
    </row>
    <row r="73" spans="1:23" s="75" customFormat="1" ht="20.25" customHeight="1" hidden="1">
      <c r="A73" s="71"/>
      <c r="B73" s="85">
        <v>59</v>
      </c>
      <c r="C73" s="7"/>
      <c r="D73" s="87" t="e">
        <f>VLOOKUP(C73,'品目ﾃﾞｰﾀ'!$A$2:$B$23,2)</f>
        <v>#N/A</v>
      </c>
      <c r="E73" s="3"/>
      <c r="F73" s="3"/>
      <c r="G73" s="3"/>
      <c r="H73" s="11"/>
      <c r="I73" s="3"/>
      <c r="J73" s="3"/>
      <c r="K73" s="3"/>
      <c r="L73" s="6"/>
      <c r="M73" s="32" t="e">
        <f>IF(D73='品目ﾃﾞｰﾀ'!$B$5,"枚",IF(D73='品目ﾃﾞｰﾀ'!$B$7,"枚",IF(D73="","","本")))</f>
        <v>#N/A</v>
      </c>
      <c r="N73" s="35" t="e">
        <f t="shared" si="0"/>
        <v>#N/A</v>
      </c>
      <c r="O73" s="36" t="e">
        <f t="shared" si="1"/>
        <v>#N/A</v>
      </c>
      <c r="P73" s="87"/>
      <c r="Q73" s="89"/>
      <c r="S73" s="71"/>
      <c r="T73" s="71"/>
      <c r="U73" s="71"/>
      <c r="V73" s="71"/>
      <c r="W73" s="71"/>
    </row>
    <row r="74" spans="1:23" s="75" customFormat="1" ht="20.25" customHeight="1" hidden="1">
      <c r="A74" s="71"/>
      <c r="B74" s="85">
        <v>60</v>
      </c>
      <c r="C74" s="7"/>
      <c r="D74" s="87" t="e">
        <f>VLOOKUP(C74,'品目ﾃﾞｰﾀ'!$A$2:$B$23,2)</f>
        <v>#N/A</v>
      </c>
      <c r="E74" s="3"/>
      <c r="F74" s="3"/>
      <c r="G74" s="3"/>
      <c r="H74" s="11"/>
      <c r="I74" s="3"/>
      <c r="J74" s="3"/>
      <c r="K74" s="3"/>
      <c r="L74" s="6"/>
      <c r="M74" s="32" t="e">
        <f>IF(D74='品目ﾃﾞｰﾀ'!$B$5,"枚",IF(D74='品目ﾃﾞｰﾀ'!$B$7,"枚",IF(D74="","","本")))</f>
        <v>#N/A</v>
      </c>
      <c r="N74" s="35" t="e">
        <f t="shared" si="0"/>
        <v>#N/A</v>
      </c>
      <c r="O74" s="36" t="e">
        <f t="shared" si="1"/>
        <v>#N/A</v>
      </c>
      <c r="P74" s="87"/>
      <c r="Q74" s="89"/>
      <c r="S74" s="71"/>
      <c r="T74" s="71"/>
      <c r="U74" s="71"/>
      <c r="V74" s="71"/>
      <c r="W74" s="71"/>
    </row>
    <row r="75" spans="1:23" s="75" customFormat="1" ht="20.25" customHeight="1" hidden="1">
      <c r="A75" s="71"/>
      <c r="B75" s="85">
        <v>61</v>
      </c>
      <c r="C75" s="7"/>
      <c r="D75" s="87" t="e">
        <f>VLOOKUP(C75,'品目ﾃﾞｰﾀ'!$A$2:$B$23,2)</f>
        <v>#N/A</v>
      </c>
      <c r="E75" s="3"/>
      <c r="F75" s="3"/>
      <c r="G75" s="3"/>
      <c r="H75" s="11"/>
      <c r="I75" s="3"/>
      <c r="J75" s="3"/>
      <c r="K75" s="3"/>
      <c r="L75" s="6"/>
      <c r="M75" s="32" t="e">
        <f>IF(D75='品目ﾃﾞｰﾀ'!$B$5,"枚",IF(D75='品目ﾃﾞｰﾀ'!$B$7,"枚",IF(D75="","","本")))</f>
        <v>#N/A</v>
      </c>
      <c r="N75" s="35" t="e">
        <f t="shared" si="0"/>
        <v>#N/A</v>
      </c>
      <c r="O75" s="36" t="e">
        <f t="shared" si="1"/>
        <v>#N/A</v>
      </c>
      <c r="P75" s="87"/>
      <c r="Q75" s="89"/>
      <c r="S75" s="71"/>
      <c r="T75" s="71"/>
      <c r="U75" s="71"/>
      <c r="V75" s="71"/>
      <c r="W75" s="71"/>
    </row>
    <row r="76" spans="1:23" s="75" customFormat="1" ht="20.25" customHeight="1" hidden="1">
      <c r="A76" s="71"/>
      <c r="B76" s="85">
        <v>62</v>
      </c>
      <c r="C76" s="7"/>
      <c r="D76" s="87" t="e">
        <f>VLOOKUP(C76,'品目ﾃﾞｰﾀ'!$A$2:$B$23,2)</f>
        <v>#N/A</v>
      </c>
      <c r="E76" s="3"/>
      <c r="F76" s="3"/>
      <c r="G76" s="3"/>
      <c r="H76" s="11"/>
      <c r="I76" s="3"/>
      <c r="J76" s="3"/>
      <c r="K76" s="3"/>
      <c r="L76" s="6"/>
      <c r="M76" s="32" t="e">
        <f>IF(D76='品目ﾃﾞｰﾀ'!$B$5,"枚",IF(D76='品目ﾃﾞｰﾀ'!$B$7,"枚",IF(D76="","","本")))</f>
        <v>#N/A</v>
      </c>
      <c r="N76" s="35" t="e">
        <f t="shared" si="0"/>
        <v>#N/A</v>
      </c>
      <c r="O76" s="36" t="e">
        <f t="shared" si="1"/>
        <v>#N/A</v>
      </c>
      <c r="P76" s="87"/>
      <c r="Q76" s="89"/>
      <c r="S76" s="71"/>
      <c r="T76" s="71"/>
      <c r="U76" s="71"/>
      <c r="V76" s="71"/>
      <c r="W76" s="71"/>
    </row>
    <row r="77" spans="1:23" s="75" customFormat="1" ht="20.25" customHeight="1" hidden="1">
      <c r="A77" s="71"/>
      <c r="B77" s="85">
        <v>63</v>
      </c>
      <c r="C77" s="7"/>
      <c r="D77" s="87" t="e">
        <f>VLOOKUP(C77,'品目ﾃﾞｰﾀ'!$A$2:$B$23,2)</f>
        <v>#N/A</v>
      </c>
      <c r="E77" s="3"/>
      <c r="F77" s="3"/>
      <c r="G77" s="3"/>
      <c r="H77" s="11"/>
      <c r="I77" s="3"/>
      <c r="J77" s="3"/>
      <c r="K77" s="3"/>
      <c r="L77" s="6"/>
      <c r="M77" s="32" t="e">
        <f>IF(D77='品目ﾃﾞｰﾀ'!$B$5,"枚",IF(D77='品目ﾃﾞｰﾀ'!$B$7,"枚",IF(D77="","","本")))</f>
        <v>#N/A</v>
      </c>
      <c r="N77" s="35" t="e">
        <f t="shared" si="0"/>
        <v>#N/A</v>
      </c>
      <c r="O77" s="36" t="e">
        <f t="shared" si="1"/>
        <v>#N/A</v>
      </c>
      <c r="P77" s="87"/>
      <c r="Q77" s="89"/>
      <c r="S77" s="71"/>
      <c r="T77" s="71"/>
      <c r="U77" s="71"/>
      <c r="V77" s="71"/>
      <c r="W77" s="71"/>
    </row>
    <row r="78" spans="1:23" s="75" customFormat="1" ht="20.25" customHeight="1" hidden="1">
      <c r="A78" s="71"/>
      <c r="B78" s="85">
        <v>64</v>
      </c>
      <c r="C78" s="7"/>
      <c r="D78" s="87" t="e">
        <f>VLOOKUP(C78,'品目ﾃﾞｰﾀ'!$A$2:$B$23,2)</f>
        <v>#N/A</v>
      </c>
      <c r="E78" s="3"/>
      <c r="F78" s="3"/>
      <c r="G78" s="3"/>
      <c r="H78" s="11"/>
      <c r="I78" s="3"/>
      <c r="J78" s="3"/>
      <c r="K78" s="3"/>
      <c r="L78" s="6"/>
      <c r="M78" s="32" t="e">
        <f>IF(D78='品目ﾃﾞｰﾀ'!$B$5,"枚",IF(D78='品目ﾃﾞｰﾀ'!$B$7,"枚",IF(D78="","","本")))</f>
        <v>#N/A</v>
      </c>
      <c r="N78" s="35" t="e">
        <f t="shared" si="0"/>
        <v>#N/A</v>
      </c>
      <c r="O78" s="36" t="e">
        <f t="shared" si="1"/>
        <v>#N/A</v>
      </c>
      <c r="P78" s="87"/>
      <c r="Q78" s="89"/>
      <c r="S78" s="71"/>
      <c r="T78" s="71"/>
      <c r="U78" s="71"/>
      <c r="V78" s="71"/>
      <c r="W78" s="71"/>
    </row>
    <row r="79" spans="1:23" s="75" customFormat="1" ht="20.25" customHeight="1" hidden="1">
      <c r="A79" s="71"/>
      <c r="B79" s="85">
        <v>65</v>
      </c>
      <c r="C79" s="7"/>
      <c r="D79" s="87" t="e">
        <f>VLOOKUP(C79,'品目ﾃﾞｰﾀ'!$A$2:$B$23,2)</f>
        <v>#N/A</v>
      </c>
      <c r="E79" s="3"/>
      <c r="F79" s="3"/>
      <c r="G79" s="3"/>
      <c r="H79" s="11"/>
      <c r="I79" s="3"/>
      <c r="J79" s="3"/>
      <c r="K79" s="3"/>
      <c r="L79" s="6"/>
      <c r="M79" s="32" t="e">
        <f>IF(D79='品目ﾃﾞｰﾀ'!$B$5,"枚",IF(D79='品目ﾃﾞｰﾀ'!$B$7,"枚",IF(D79="","","本")))</f>
        <v>#N/A</v>
      </c>
      <c r="N79" s="35" t="e">
        <f aca="true" t="shared" si="2" ref="N79:N142">IF(D79="Ⅳ 壁板",ROUND(I79*K79/1000000,4)*L79,IF(D79="Ⅵ フローリング",ROUND(I79*K79/1000000,4)*L79,ROUND(I79*J79*K79/1000000000,4)*L79))</f>
        <v>#N/A</v>
      </c>
      <c r="O79" s="36" t="e">
        <f aca="true" t="shared" si="3" ref="O79:O142">IF(D79="Ⅳ 壁板","㎡",IF(D79="Ⅵ フローリング","㎡",IF(D79="","","㎥")))</f>
        <v>#N/A</v>
      </c>
      <c r="P79" s="87"/>
      <c r="Q79" s="89"/>
      <c r="S79" s="71"/>
      <c r="T79" s="71"/>
      <c r="U79" s="71"/>
      <c r="V79" s="71"/>
      <c r="W79" s="71"/>
    </row>
    <row r="80" spans="1:23" s="75" customFormat="1" ht="20.25" customHeight="1" hidden="1">
      <c r="A80" s="71"/>
      <c r="B80" s="85">
        <v>66</v>
      </c>
      <c r="C80" s="7"/>
      <c r="D80" s="87" t="e">
        <f>VLOOKUP(C80,'品目ﾃﾞｰﾀ'!$A$2:$B$23,2)</f>
        <v>#N/A</v>
      </c>
      <c r="E80" s="3"/>
      <c r="F80" s="3"/>
      <c r="G80" s="3"/>
      <c r="H80" s="11"/>
      <c r="I80" s="3"/>
      <c r="J80" s="3"/>
      <c r="K80" s="3"/>
      <c r="L80" s="6"/>
      <c r="M80" s="32" t="e">
        <f>IF(D80='品目ﾃﾞｰﾀ'!$B$5,"枚",IF(D80='品目ﾃﾞｰﾀ'!$B$7,"枚",IF(D80="","","本")))</f>
        <v>#N/A</v>
      </c>
      <c r="N80" s="35" t="e">
        <f t="shared" si="2"/>
        <v>#N/A</v>
      </c>
      <c r="O80" s="36" t="e">
        <f t="shared" si="3"/>
        <v>#N/A</v>
      </c>
      <c r="P80" s="87"/>
      <c r="Q80" s="89"/>
      <c r="S80" s="71"/>
      <c r="T80" s="71"/>
      <c r="U80" s="71"/>
      <c r="V80" s="71"/>
      <c r="W80" s="71"/>
    </row>
    <row r="81" spans="1:23" s="75" customFormat="1" ht="20.25" customHeight="1" hidden="1">
      <c r="A81" s="71"/>
      <c r="B81" s="85">
        <v>67</v>
      </c>
      <c r="C81" s="7"/>
      <c r="D81" s="87" t="e">
        <f>VLOOKUP(C81,'品目ﾃﾞｰﾀ'!$A$2:$B$23,2)</f>
        <v>#N/A</v>
      </c>
      <c r="E81" s="3"/>
      <c r="F81" s="3"/>
      <c r="G81" s="3"/>
      <c r="H81" s="11"/>
      <c r="I81" s="3"/>
      <c r="J81" s="3"/>
      <c r="K81" s="3"/>
      <c r="L81" s="6"/>
      <c r="M81" s="32" t="e">
        <f>IF(D81='品目ﾃﾞｰﾀ'!$B$5,"枚",IF(D81='品目ﾃﾞｰﾀ'!$B$7,"枚",IF(D81="","","本")))</f>
        <v>#N/A</v>
      </c>
      <c r="N81" s="35" t="e">
        <f t="shared" si="2"/>
        <v>#N/A</v>
      </c>
      <c r="O81" s="36" t="e">
        <f t="shared" si="3"/>
        <v>#N/A</v>
      </c>
      <c r="P81" s="87"/>
      <c r="Q81" s="89"/>
      <c r="S81" s="71"/>
      <c r="T81" s="71"/>
      <c r="U81" s="71"/>
      <c r="V81" s="71"/>
      <c r="W81" s="71"/>
    </row>
    <row r="82" spans="1:23" s="75" customFormat="1" ht="20.25" customHeight="1" hidden="1">
      <c r="A82" s="71"/>
      <c r="B82" s="85">
        <v>68</v>
      </c>
      <c r="C82" s="7"/>
      <c r="D82" s="87" t="e">
        <f>VLOOKUP(C82,'品目ﾃﾞｰﾀ'!$A$2:$B$23,2)</f>
        <v>#N/A</v>
      </c>
      <c r="E82" s="3"/>
      <c r="F82" s="3"/>
      <c r="G82" s="3"/>
      <c r="H82" s="11"/>
      <c r="I82" s="3"/>
      <c r="J82" s="3"/>
      <c r="K82" s="3"/>
      <c r="L82" s="6"/>
      <c r="M82" s="32" t="e">
        <f>IF(D82='品目ﾃﾞｰﾀ'!$B$5,"枚",IF(D82='品目ﾃﾞｰﾀ'!$B$7,"枚",IF(D82="","","本")))</f>
        <v>#N/A</v>
      </c>
      <c r="N82" s="35" t="e">
        <f t="shared" si="2"/>
        <v>#N/A</v>
      </c>
      <c r="O82" s="36" t="e">
        <f t="shared" si="3"/>
        <v>#N/A</v>
      </c>
      <c r="P82" s="87"/>
      <c r="Q82" s="89"/>
      <c r="S82" s="71"/>
      <c r="T82" s="71"/>
      <c r="U82" s="71"/>
      <c r="V82" s="71"/>
      <c r="W82" s="71"/>
    </row>
    <row r="83" spans="1:23" s="75" customFormat="1" ht="20.25" customHeight="1" hidden="1">
      <c r="A83" s="71"/>
      <c r="B83" s="85">
        <v>69</v>
      </c>
      <c r="C83" s="7"/>
      <c r="D83" s="87" t="e">
        <f>VLOOKUP(C83,'品目ﾃﾞｰﾀ'!$A$2:$B$23,2)</f>
        <v>#N/A</v>
      </c>
      <c r="E83" s="3"/>
      <c r="F83" s="3"/>
      <c r="G83" s="3"/>
      <c r="H83" s="11"/>
      <c r="I83" s="3"/>
      <c r="J83" s="3"/>
      <c r="K83" s="3"/>
      <c r="L83" s="6"/>
      <c r="M83" s="32" t="e">
        <f>IF(D83='品目ﾃﾞｰﾀ'!$B$5,"枚",IF(D83='品目ﾃﾞｰﾀ'!$B$7,"枚",IF(D83="","","本")))</f>
        <v>#N/A</v>
      </c>
      <c r="N83" s="35" t="e">
        <f t="shared" si="2"/>
        <v>#N/A</v>
      </c>
      <c r="O83" s="36" t="e">
        <f t="shared" si="3"/>
        <v>#N/A</v>
      </c>
      <c r="P83" s="87"/>
      <c r="Q83" s="89"/>
      <c r="S83" s="71"/>
      <c r="T83" s="71"/>
      <c r="U83" s="71"/>
      <c r="V83" s="71"/>
      <c r="W83" s="71"/>
    </row>
    <row r="84" spans="1:23" s="75" customFormat="1" ht="20.25" customHeight="1" hidden="1">
      <c r="A84" s="71"/>
      <c r="B84" s="85">
        <v>70</v>
      </c>
      <c r="C84" s="7"/>
      <c r="D84" s="87" t="e">
        <f>VLOOKUP(C84,'品目ﾃﾞｰﾀ'!$A$2:$B$23,2)</f>
        <v>#N/A</v>
      </c>
      <c r="E84" s="3"/>
      <c r="F84" s="3"/>
      <c r="G84" s="3"/>
      <c r="H84" s="11"/>
      <c r="I84" s="3"/>
      <c r="J84" s="3"/>
      <c r="K84" s="3"/>
      <c r="L84" s="6"/>
      <c r="M84" s="32" t="e">
        <f>IF(D84='品目ﾃﾞｰﾀ'!$B$5,"枚",IF(D84='品目ﾃﾞｰﾀ'!$B$7,"枚",IF(D84="","","本")))</f>
        <v>#N/A</v>
      </c>
      <c r="N84" s="35" t="e">
        <f t="shared" si="2"/>
        <v>#N/A</v>
      </c>
      <c r="O84" s="36" t="e">
        <f t="shared" si="3"/>
        <v>#N/A</v>
      </c>
      <c r="P84" s="87"/>
      <c r="Q84" s="89"/>
      <c r="S84" s="71"/>
      <c r="T84" s="71"/>
      <c r="U84" s="71"/>
      <c r="V84" s="71"/>
      <c r="W84" s="71"/>
    </row>
    <row r="85" spans="1:23" s="75" customFormat="1" ht="20.25" customHeight="1" hidden="1">
      <c r="A85" s="71"/>
      <c r="B85" s="85">
        <v>71</v>
      </c>
      <c r="C85" s="7"/>
      <c r="D85" s="87" t="e">
        <f>VLOOKUP(C85,'品目ﾃﾞｰﾀ'!$A$2:$B$23,2)</f>
        <v>#N/A</v>
      </c>
      <c r="E85" s="3"/>
      <c r="F85" s="3"/>
      <c r="G85" s="3"/>
      <c r="H85" s="11"/>
      <c r="I85" s="3"/>
      <c r="J85" s="3"/>
      <c r="K85" s="3"/>
      <c r="L85" s="6"/>
      <c r="M85" s="32" t="e">
        <f>IF(D85='品目ﾃﾞｰﾀ'!$B$5,"枚",IF(D85='品目ﾃﾞｰﾀ'!$B$7,"枚",IF(D85="","","本")))</f>
        <v>#N/A</v>
      </c>
      <c r="N85" s="35" t="e">
        <f t="shared" si="2"/>
        <v>#N/A</v>
      </c>
      <c r="O85" s="36" t="e">
        <f t="shared" si="3"/>
        <v>#N/A</v>
      </c>
      <c r="P85" s="87"/>
      <c r="Q85" s="89"/>
      <c r="S85" s="71"/>
      <c r="T85" s="71"/>
      <c r="U85" s="71"/>
      <c r="V85" s="71"/>
      <c r="W85" s="71"/>
    </row>
    <row r="86" spans="1:23" s="75" customFormat="1" ht="20.25" customHeight="1" hidden="1">
      <c r="A86" s="71"/>
      <c r="B86" s="85">
        <v>72</v>
      </c>
      <c r="C86" s="7"/>
      <c r="D86" s="87" t="e">
        <f>VLOOKUP(C86,'品目ﾃﾞｰﾀ'!$A$2:$B$23,2)</f>
        <v>#N/A</v>
      </c>
      <c r="E86" s="3"/>
      <c r="F86" s="3"/>
      <c r="G86" s="3"/>
      <c r="H86" s="11"/>
      <c r="I86" s="3"/>
      <c r="J86" s="3"/>
      <c r="K86" s="3"/>
      <c r="L86" s="6"/>
      <c r="M86" s="32" t="e">
        <f>IF(D86='品目ﾃﾞｰﾀ'!$B$5,"枚",IF(D86='品目ﾃﾞｰﾀ'!$B$7,"枚",IF(D86="","","本")))</f>
        <v>#N/A</v>
      </c>
      <c r="N86" s="35" t="e">
        <f t="shared" si="2"/>
        <v>#N/A</v>
      </c>
      <c r="O86" s="36" t="e">
        <f t="shared" si="3"/>
        <v>#N/A</v>
      </c>
      <c r="P86" s="87"/>
      <c r="Q86" s="89"/>
      <c r="S86" s="71"/>
      <c r="T86" s="71"/>
      <c r="U86" s="71"/>
      <c r="V86" s="71"/>
      <c r="W86" s="71"/>
    </row>
    <row r="87" spans="1:23" s="75" customFormat="1" ht="20.25" customHeight="1" hidden="1">
      <c r="A87" s="71"/>
      <c r="B87" s="85">
        <v>73</v>
      </c>
      <c r="C87" s="7"/>
      <c r="D87" s="87" t="e">
        <f>VLOOKUP(C87,'品目ﾃﾞｰﾀ'!$A$2:$B$23,2)</f>
        <v>#N/A</v>
      </c>
      <c r="E87" s="3"/>
      <c r="F87" s="3"/>
      <c r="G87" s="3"/>
      <c r="H87" s="11"/>
      <c r="I87" s="3"/>
      <c r="J87" s="3"/>
      <c r="K87" s="3"/>
      <c r="L87" s="6"/>
      <c r="M87" s="32" t="e">
        <f>IF(D87='品目ﾃﾞｰﾀ'!$B$5,"枚",IF(D87='品目ﾃﾞｰﾀ'!$B$7,"枚",IF(D87="","","本")))</f>
        <v>#N/A</v>
      </c>
      <c r="N87" s="35" t="e">
        <f t="shared" si="2"/>
        <v>#N/A</v>
      </c>
      <c r="O87" s="36" t="e">
        <f t="shared" si="3"/>
        <v>#N/A</v>
      </c>
      <c r="P87" s="87"/>
      <c r="Q87" s="89"/>
      <c r="S87" s="71"/>
      <c r="T87" s="71"/>
      <c r="U87" s="71"/>
      <c r="V87" s="71"/>
      <c r="W87" s="71"/>
    </row>
    <row r="88" spans="1:23" s="75" customFormat="1" ht="20.25" customHeight="1" hidden="1">
      <c r="A88" s="71"/>
      <c r="B88" s="85">
        <v>74</v>
      </c>
      <c r="C88" s="7"/>
      <c r="D88" s="87" t="e">
        <f>VLOOKUP(C88,'品目ﾃﾞｰﾀ'!$A$2:$B$23,2)</f>
        <v>#N/A</v>
      </c>
      <c r="E88" s="3"/>
      <c r="F88" s="3"/>
      <c r="G88" s="3"/>
      <c r="H88" s="11"/>
      <c r="I88" s="3"/>
      <c r="J88" s="3"/>
      <c r="K88" s="3"/>
      <c r="L88" s="6"/>
      <c r="M88" s="32" t="e">
        <f>IF(D88='品目ﾃﾞｰﾀ'!$B$5,"枚",IF(D88='品目ﾃﾞｰﾀ'!$B$7,"枚",IF(D88="","","本")))</f>
        <v>#N/A</v>
      </c>
      <c r="N88" s="35" t="e">
        <f t="shared" si="2"/>
        <v>#N/A</v>
      </c>
      <c r="O88" s="36" t="e">
        <f t="shared" si="3"/>
        <v>#N/A</v>
      </c>
      <c r="P88" s="87"/>
      <c r="Q88" s="89"/>
      <c r="S88" s="71"/>
      <c r="T88" s="71"/>
      <c r="U88" s="71"/>
      <c r="V88" s="71"/>
      <c r="W88" s="71"/>
    </row>
    <row r="89" spans="1:23" s="75" customFormat="1" ht="20.25" customHeight="1" hidden="1">
      <c r="A89" s="71"/>
      <c r="B89" s="85">
        <v>75</v>
      </c>
      <c r="C89" s="7"/>
      <c r="D89" s="87" t="e">
        <f>VLOOKUP(C89,'品目ﾃﾞｰﾀ'!$A$2:$B$23,2)</f>
        <v>#N/A</v>
      </c>
      <c r="E89" s="3"/>
      <c r="F89" s="3"/>
      <c r="G89" s="3"/>
      <c r="H89" s="11"/>
      <c r="I89" s="3"/>
      <c r="J89" s="3"/>
      <c r="K89" s="3"/>
      <c r="L89" s="6"/>
      <c r="M89" s="32" t="e">
        <f>IF(D89='品目ﾃﾞｰﾀ'!$B$5,"枚",IF(D89='品目ﾃﾞｰﾀ'!$B$7,"枚",IF(D89="","","本")))</f>
        <v>#N/A</v>
      </c>
      <c r="N89" s="35" t="e">
        <f t="shared" si="2"/>
        <v>#N/A</v>
      </c>
      <c r="O89" s="36" t="e">
        <f t="shared" si="3"/>
        <v>#N/A</v>
      </c>
      <c r="P89" s="87"/>
      <c r="Q89" s="89"/>
      <c r="S89" s="71"/>
      <c r="T89" s="71"/>
      <c r="U89" s="71"/>
      <c r="V89" s="71"/>
      <c r="W89" s="71"/>
    </row>
    <row r="90" spans="1:23" s="75" customFormat="1" ht="20.25" customHeight="1" hidden="1">
      <c r="A90" s="71"/>
      <c r="B90" s="85">
        <v>76</v>
      </c>
      <c r="C90" s="7"/>
      <c r="D90" s="87" t="e">
        <f>VLOOKUP(C90,'品目ﾃﾞｰﾀ'!$A$2:$B$23,2)</f>
        <v>#N/A</v>
      </c>
      <c r="E90" s="3"/>
      <c r="F90" s="3"/>
      <c r="G90" s="3"/>
      <c r="H90" s="11"/>
      <c r="I90" s="3"/>
      <c r="J90" s="3"/>
      <c r="K90" s="3"/>
      <c r="L90" s="6"/>
      <c r="M90" s="32" t="e">
        <f>IF(D90='品目ﾃﾞｰﾀ'!$B$5,"枚",IF(D90='品目ﾃﾞｰﾀ'!$B$7,"枚",IF(D90="","","本")))</f>
        <v>#N/A</v>
      </c>
      <c r="N90" s="35" t="e">
        <f t="shared" si="2"/>
        <v>#N/A</v>
      </c>
      <c r="O90" s="36" t="e">
        <f t="shared" si="3"/>
        <v>#N/A</v>
      </c>
      <c r="P90" s="87"/>
      <c r="Q90" s="89"/>
      <c r="S90" s="71"/>
      <c r="T90" s="71"/>
      <c r="U90" s="71"/>
      <c r="V90" s="71"/>
      <c r="W90" s="71"/>
    </row>
    <row r="91" spans="1:23" s="75" customFormat="1" ht="20.25" customHeight="1" hidden="1">
      <c r="A91" s="71"/>
      <c r="B91" s="85">
        <v>77</v>
      </c>
      <c r="C91" s="7"/>
      <c r="D91" s="87" t="e">
        <f>VLOOKUP(C91,'品目ﾃﾞｰﾀ'!$A$2:$B$23,2)</f>
        <v>#N/A</v>
      </c>
      <c r="E91" s="3"/>
      <c r="F91" s="3"/>
      <c r="G91" s="3"/>
      <c r="H91" s="11"/>
      <c r="I91" s="3"/>
      <c r="J91" s="3"/>
      <c r="K91" s="3"/>
      <c r="L91" s="6"/>
      <c r="M91" s="32" t="e">
        <f>IF(D91='品目ﾃﾞｰﾀ'!$B$5,"枚",IF(D91='品目ﾃﾞｰﾀ'!$B$7,"枚",IF(D91="","","本")))</f>
        <v>#N/A</v>
      </c>
      <c r="N91" s="35" t="e">
        <f t="shared" si="2"/>
        <v>#N/A</v>
      </c>
      <c r="O91" s="36" t="e">
        <f t="shared" si="3"/>
        <v>#N/A</v>
      </c>
      <c r="P91" s="87"/>
      <c r="Q91" s="89"/>
      <c r="S91" s="71"/>
      <c r="T91" s="71"/>
      <c r="U91" s="71"/>
      <c r="V91" s="71"/>
      <c r="W91" s="71"/>
    </row>
    <row r="92" spans="1:23" s="75" customFormat="1" ht="20.25" customHeight="1" hidden="1">
      <c r="A92" s="71"/>
      <c r="B92" s="85">
        <v>78</v>
      </c>
      <c r="C92" s="7"/>
      <c r="D92" s="87" t="e">
        <f>VLOOKUP(C92,'品目ﾃﾞｰﾀ'!$A$2:$B$23,2)</f>
        <v>#N/A</v>
      </c>
      <c r="E92" s="3"/>
      <c r="F92" s="3"/>
      <c r="G92" s="3"/>
      <c r="H92" s="11"/>
      <c r="I92" s="3"/>
      <c r="J92" s="3"/>
      <c r="K92" s="3"/>
      <c r="L92" s="6"/>
      <c r="M92" s="32" t="e">
        <f>IF(D92='品目ﾃﾞｰﾀ'!$B$5,"枚",IF(D92='品目ﾃﾞｰﾀ'!$B$7,"枚",IF(D92="","","本")))</f>
        <v>#N/A</v>
      </c>
      <c r="N92" s="35" t="e">
        <f t="shared" si="2"/>
        <v>#N/A</v>
      </c>
      <c r="O92" s="36" t="e">
        <f t="shared" si="3"/>
        <v>#N/A</v>
      </c>
      <c r="P92" s="87"/>
      <c r="Q92" s="89"/>
      <c r="S92" s="71"/>
      <c r="T92" s="71"/>
      <c r="U92" s="71"/>
      <c r="V92" s="71"/>
      <c r="W92" s="71"/>
    </row>
    <row r="93" spans="1:23" s="75" customFormat="1" ht="20.25" customHeight="1" hidden="1">
      <c r="A93" s="71"/>
      <c r="B93" s="85">
        <v>79</v>
      </c>
      <c r="C93" s="7"/>
      <c r="D93" s="87" t="e">
        <f>VLOOKUP(C93,'品目ﾃﾞｰﾀ'!$A$2:$B$23,2)</f>
        <v>#N/A</v>
      </c>
      <c r="E93" s="3"/>
      <c r="F93" s="3"/>
      <c r="G93" s="3"/>
      <c r="H93" s="11"/>
      <c r="I93" s="3"/>
      <c r="J93" s="3"/>
      <c r="K93" s="3"/>
      <c r="L93" s="6"/>
      <c r="M93" s="32" t="e">
        <f>IF(D93='品目ﾃﾞｰﾀ'!$B$5,"枚",IF(D93='品目ﾃﾞｰﾀ'!$B$7,"枚",IF(D93="","","本")))</f>
        <v>#N/A</v>
      </c>
      <c r="N93" s="35" t="e">
        <f t="shared" si="2"/>
        <v>#N/A</v>
      </c>
      <c r="O93" s="36" t="e">
        <f t="shared" si="3"/>
        <v>#N/A</v>
      </c>
      <c r="P93" s="87"/>
      <c r="Q93" s="89"/>
      <c r="S93" s="71"/>
      <c r="T93" s="71"/>
      <c r="U93" s="71"/>
      <c r="V93" s="71"/>
      <c r="W93" s="71"/>
    </row>
    <row r="94" spans="1:23" s="75" customFormat="1" ht="20.25" customHeight="1" hidden="1">
      <c r="A94" s="71"/>
      <c r="B94" s="85">
        <v>80</v>
      </c>
      <c r="C94" s="7"/>
      <c r="D94" s="87" t="e">
        <f>VLOOKUP(C94,'品目ﾃﾞｰﾀ'!$A$2:$B$23,2)</f>
        <v>#N/A</v>
      </c>
      <c r="E94" s="3"/>
      <c r="F94" s="3"/>
      <c r="G94" s="3"/>
      <c r="H94" s="11"/>
      <c r="I94" s="3"/>
      <c r="J94" s="3"/>
      <c r="K94" s="3"/>
      <c r="L94" s="6"/>
      <c r="M94" s="32" t="e">
        <f>IF(D94='品目ﾃﾞｰﾀ'!$B$5,"枚",IF(D94='品目ﾃﾞｰﾀ'!$B$7,"枚",IF(D94="","","本")))</f>
        <v>#N/A</v>
      </c>
      <c r="N94" s="35" t="e">
        <f t="shared" si="2"/>
        <v>#N/A</v>
      </c>
      <c r="O94" s="36" t="e">
        <f t="shared" si="3"/>
        <v>#N/A</v>
      </c>
      <c r="P94" s="87"/>
      <c r="Q94" s="89"/>
      <c r="S94" s="71"/>
      <c r="T94" s="71"/>
      <c r="U94" s="71"/>
      <c r="V94" s="71"/>
      <c r="W94" s="71"/>
    </row>
    <row r="95" spans="1:23" s="75" customFormat="1" ht="20.25" customHeight="1" hidden="1">
      <c r="A95" s="71"/>
      <c r="B95" s="85">
        <v>81</v>
      </c>
      <c r="C95" s="7"/>
      <c r="D95" s="87" t="e">
        <f>VLOOKUP(C95,'品目ﾃﾞｰﾀ'!$A$2:$B$23,2)</f>
        <v>#N/A</v>
      </c>
      <c r="E95" s="3"/>
      <c r="F95" s="3"/>
      <c r="G95" s="3"/>
      <c r="H95" s="11"/>
      <c r="I95" s="3"/>
      <c r="J95" s="3"/>
      <c r="K95" s="3"/>
      <c r="L95" s="6"/>
      <c r="M95" s="32" t="e">
        <f>IF(D95='品目ﾃﾞｰﾀ'!$B$5,"枚",IF(D95='品目ﾃﾞｰﾀ'!$B$7,"枚",IF(D95="","","本")))</f>
        <v>#N/A</v>
      </c>
      <c r="N95" s="35" t="e">
        <f t="shared" si="2"/>
        <v>#N/A</v>
      </c>
      <c r="O95" s="36" t="e">
        <f t="shared" si="3"/>
        <v>#N/A</v>
      </c>
      <c r="P95" s="87"/>
      <c r="Q95" s="89"/>
      <c r="S95" s="71"/>
      <c r="T95" s="71"/>
      <c r="U95" s="71"/>
      <c r="V95" s="71"/>
      <c r="W95" s="71"/>
    </row>
    <row r="96" spans="1:23" s="75" customFormat="1" ht="20.25" customHeight="1" hidden="1">
      <c r="A96" s="71"/>
      <c r="B96" s="85">
        <v>82</v>
      </c>
      <c r="C96" s="7"/>
      <c r="D96" s="87" t="e">
        <f>VLOOKUP(C96,'品目ﾃﾞｰﾀ'!$A$2:$B$23,2)</f>
        <v>#N/A</v>
      </c>
      <c r="E96" s="3"/>
      <c r="F96" s="3"/>
      <c r="G96" s="3"/>
      <c r="H96" s="11"/>
      <c r="I96" s="3"/>
      <c r="J96" s="3"/>
      <c r="K96" s="3"/>
      <c r="L96" s="6"/>
      <c r="M96" s="32" t="e">
        <f>IF(D96='品目ﾃﾞｰﾀ'!$B$5,"枚",IF(D96='品目ﾃﾞｰﾀ'!$B$7,"枚",IF(D96="","","本")))</f>
        <v>#N/A</v>
      </c>
      <c r="N96" s="35" t="e">
        <f t="shared" si="2"/>
        <v>#N/A</v>
      </c>
      <c r="O96" s="36" t="e">
        <f t="shared" si="3"/>
        <v>#N/A</v>
      </c>
      <c r="P96" s="87"/>
      <c r="Q96" s="89"/>
      <c r="S96" s="71"/>
      <c r="T96" s="71"/>
      <c r="U96" s="71"/>
      <c r="V96" s="71"/>
      <c r="W96" s="71"/>
    </row>
    <row r="97" spans="1:23" s="75" customFormat="1" ht="20.25" customHeight="1" hidden="1">
      <c r="A97" s="71"/>
      <c r="B97" s="85">
        <v>83</v>
      </c>
      <c r="C97" s="7"/>
      <c r="D97" s="87" t="e">
        <f>VLOOKUP(C97,'品目ﾃﾞｰﾀ'!$A$2:$B$23,2)</f>
        <v>#N/A</v>
      </c>
      <c r="E97" s="3"/>
      <c r="F97" s="3"/>
      <c r="G97" s="3"/>
      <c r="H97" s="11"/>
      <c r="I97" s="3"/>
      <c r="J97" s="3"/>
      <c r="K97" s="3"/>
      <c r="L97" s="6"/>
      <c r="M97" s="32" t="e">
        <f>IF(D97='品目ﾃﾞｰﾀ'!$B$5,"枚",IF(D97='品目ﾃﾞｰﾀ'!$B$7,"枚",IF(D97="","","本")))</f>
        <v>#N/A</v>
      </c>
      <c r="N97" s="35" t="e">
        <f t="shared" si="2"/>
        <v>#N/A</v>
      </c>
      <c r="O97" s="36" t="e">
        <f t="shared" si="3"/>
        <v>#N/A</v>
      </c>
      <c r="P97" s="87"/>
      <c r="Q97" s="89"/>
      <c r="S97" s="71"/>
      <c r="T97" s="71"/>
      <c r="U97" s="71"/>
      <c r="V97" s="71"/>
      <c r="W97" s="71"/>
    </row>
    <row r="98" spans="1:23" s="75" customFormat="1" ht="20.25" customHeight="1" hidden="1">
      <c r="A98" s="71"/>
      <c r="B98" s="85">
        <v>84</v>
      </c>
      <c r="C98" s="7"/>
      <c r="D98" s="87" t="e">
        <f>VLOOKUP(C98,'品目ﾃﾞｰﾀ'!$A$2:$B$23,2)</f>
        <v>#N/A</v>
      </c>
      <c r="E98" s="3"/>
      <c r="F98" s="3"/>
      <c r="G98" s="3"/>
      <c r="H98" s="11"/>
      <c r="I98" s="3"/>
      <c r="J98" s="3"/>
      <c r="K98" s="3"/>
      <c r="L98" s="12"/>
      <c r="M98" s="32" t="e">
        <f>IF(D98='品目ﾃﾞｰﾀ'!$B$5,"枚",IF(D98='品目ﾃﾞｰﾀ'!$B$7,"枚",IF(D98="","","本")))</f>
        <v>#N/A</v>
      </c>
      <c r="N98" s="35" t="e">
        <f t="shared" si="2"/>
        <v>#N/A</v>
      </c>
      <c r="O98" s="36" t="e">
        <f t="shared" si="3"/>
        <v>#N/A</v>
      </c>
      <c r="P98" s="87"/>
      <c r="Q98" s="89"/>
      <c r="S98" s="71"/>
      <c r="T98" s="71"/>
      <c r="U98" s="71"/>
      <c r="V98" s="71"/>
      <c r="W98" s="71"/>
    </row>
    <row r="99" spans="1:23" s="75" customFormat="1" ht="20.25" customHeight="1" hidden="1">
      <c r="A99" s="71"/>
      <c r="B99" s="85">
        <v>85</v>
      </c>
      <c r="C99" s="7"/>
      <c r="D99" s="87" t="e">
        <f>VLOOKUP(C99,'品目ﾃﾞｰﾀ'!$A$2:$B$23,2)</f>
        <v>#N/A</v>
      </c>
      <c r="E99" s="3"/>
      <c r="F99" s="3"/>
      <c r="G99" s="3"/>
      <c r="H99" s="11"/>
      <c r="I99" s="3"/>
      <c r="J99" s="3"/>
      <c r="K99" s="3"/>
      <c r="L99" s="6"/>
      <c r="M99" s="32" t="e">
        <f>IF(D99='品目ﾃﾞｰﾀ'!$B$5,"枚",IF(D99='品目ﾃﾞｰﾀ'!$B$7,"枚",IF(D99="","","本")))</f>
        <v>#N/A</v>
      </c>
      <c r="N99" s="35" t="e">
        <f t="shared" si="2"/>
        <v>#N/A</v>
      </c>
      <c r="O99" s="36" t="e">
        <f t="shared" si="3"/>
        <v>#N/A</v>
      </c>
      <c r="P99" s="87"/>
      <c r="Q99" s="89"/>
      <c r="S99" s="71"/>
      <c r="T99" s="71"/>
      <c r="U99" s="71"/>
      <c r="V99" s="71"/>
      <c r="W99" s="71"/>
    </row>
    <row r="100" spans="1:23" s="75" customFormat="1" ht="20.25" customHeight="1" hidden="1">
      <c r="A100" s="71"/>
      <c r="B100" s="85">
        <v>86</v>
      </c>
      <c r="C100" s="7"/>
      <c r="D100" s="87" t="e">
        <f>VLOOKUP(C100,'品目ﾃﾞｰﾀ'!$A$2:$B$23,2)</f>
        <v>#N/A</v>
      </c>
      <c r="E100" s="3"/>
      <c r="F100" s="3"/>
      <c r="G100" s="3"/>
      <c r="H100" s="11"/>
      <c r="I100" s="3"/>
      <c r="J100" s="3"/>
      <c r="K100" s="3"/>
      <c r="L100" s="12"/>
      <c r="M100" s="32" t="e">
        <f>IF(D100='品目ﾃﾞｰﾀ'!$B$5,"枚",IF(D100='品目ﾃﾞｰﾀ'!$B$7,"枚",IF(D100="","","本")))</f>
        <v>#N/A</v>
      </c>
      <c r="N100" s="35" t="e">
        <f t="shared" si="2"/>
        <v>#N/A</v>
      </c>
      <c r="O100" s="36" t="e">
        <f t="shared" si="3"/>
        <v>#N/A</v>
      </c>
      <c r="P100" s="87"/>
      <c r="Q100" s="89"/>
      <c r="S100" s="71"/>
      <c r="T100" s="71"/>
      <c r="U100" s="71"/>
      <c r="V100" s="71"/>
      <c r="W100" s="71"/>
    </row>
    <row r="101" spans="1:23" s="75" customFormat="1" ht="20.25" customHeight="1" hidden="1">
      <c r="A101" s="71"/>
      <c r="B101" s="85">
        <v>87</v>
      </c>
      <c r="C101" s="7"/>
      <c r="D101" s="87" t="e">
        <f>VLOOKUP(C101,'品目ﾃﾞｰﾀ'!$A$2:$B$23,2)</f>
        <v>#N/A</v>
      </c>
      <c r="E101" s="3"/>
      <c r="F101" s="3"/>
      <c r="G101" s="3"/>
      <c r="H101" s="11"/>
      <c r="I101" s="3"/>
      <c r="J101" s="3"/>
      <c r="K101" s="3"/>
      <c r="L101" s="6"/>
      <c r="M101" s="32" t="e">
        <f>IF(D101='品目ﾃﾞｰﾀ'!$B$5,"枚",IF(D101='品目ﾃﾞｰﾀ'!$B$7,"枚",IF(D101="","","本")))</f>
        <v>#N/A</v>
      </c>
      <c r="N101" s="35" t="e">
        <f t="shared" si="2"/>
        <v>#N/A</v>
      </c>
      <c r="O101" s="36" t="e">
        <f t="shared" si="3"/>
        <v>#N/A</v>
      </c>
      <c r="P101" s="87"/>
      <c r="Q101" s="89"/>
      <c r="S101" s="71"/>
      <c r="T101" s="71"/>
      <c r="U101" s="71"/>
      <c r="V101" s="71"/>
      <c r="W101" s="71"/>
    </row>
    <row r="102" spans="1:23" s="75" customFormat="1" ht="20.25" customHeight="1" hidden="1">
      <c r="A102" s="71"/>
      <c r="B102" s="85">
        <v>88</v>
      </c>
      <c r="C102" s="7"/>
      <c r="D102" s="87" t="e">
        <f>VLOOKUP(C102,'品目ﾃﾞｰﾀ'!$A$2:$B$23,2)</f>
        <v>#N/A</v>
      </c>
      <c r="E102" s="3"/>
      <c r="F102" s="3"/>
      <c r="G102" s="3"/>
      <c r="H102" s="11"/>
      <c r="I102" s="3"/>
      <c r="J102" s="3"/>
      <c r="K102" s="3"/>
      <c r="L102" s="6"/>
      <c r="M102" s="32" t="e">
        <f>IF(D102='品目ﾃﾞｰﾀ'!$B$5,"枚",IF(D102='品目ﾃﾞｰﾀ'!$B$7,"枚",IF(D102="","","本")))</f>
        <v>#N/A</v>
      </c>
      <c r="N102" s="35" t="e">
        <f t="shared" si="2"/>
        <v>#N/A</v>
      </c>
      <c r="O102" s="36" t="e">
        <f t="shared" si="3"/>
        <v>#N/A</v>
      </c>
      <c r="P102" s="87"/>
      <c r="Q102" s="89"/>
      <c r="S102" s="71"/>
      <c r="T102" s="71"/>
      <c r="U102" s="71"/>
      <c r="V102" s="71"/>
      <c r="W102" s="71"/>
    </row>
    <row r="103" spans="1:23" s="75" customFormat="1" ht="20.25" customHeight="1" hidden="1">
      <c r="A103" s="71"/>
      <c r="B103" s="85">
        <v>89</v>
      </c>
      <c r="C103" s="7"/>
      <c r="D103" s="87" t="e">
        <f>VLOOKUP(C103,'品目ﾃﾞｰﾀ'!$A$2:$B$23,2)</f>
        <v>#N/A</v>
      </c>
      <c r="E103" s="3"/>
      <c r="F103" s="3"/>
      <c r="G103" s="3"/>
      <c r="H103" s="11"/>
      <c r="I103" s="3"/>
      <c r="J103" s="3"/>
      <c r="K103" s="3"/>
      <c r="L103" s="6"/>
      <c r="M103" s="32" t="e">
        <f>IF(D103='品目ﾃﾞｰﾀ'!$B$5,"枚",IF(D103='品目ﾃﾞｰﾀ'!$B$7,"枚",IF(D103="","","本")))</f>
        <v>#N/A</v>
      </c>
      <c r="N103" s="35" t="e">
        <f t="shared" si="2"/>
        <v>#N/A</v>
      </c>
      <c r="O103" s="36" t="e">
        <f t="shared" si="3"/>
        <v>#N/A</v>
      </c>
      <c r="P103" s="87"/>
      <c r="Q103" s="89"/>
      <c r="S103" s="71"/>
      <c r="T103" s="71"/>
      <c r="U103" s="71"/>
      <c r="V103" s="71"/>
      <c r="W103" s="71"/>
    </row>
    <row r="104" spans="1:23" s="75" customFormat="1" ht="20.25" customHeight="1" hidden="1">
      <c r="A104" s="71"/>
      <c r="B104" s="85">
        <v>90</v>
      </c>
      <c r="C104" s="7"/>
      <c r="D104" s="87" t="e">
        <f>VLOOKUP(C104,'品目ﾃﾞｰﾀ'!$A$2:$B$23,2)</f>
        <v>#N/A</v>
      </c>
      <c r="E104" s="3"/>
      <c r="F104" s="3"/>
      <c r="G104" s="3"/>
      <c r="H104" s="11"/>
      <c r="I104" s="3"/>
      <c r="J104" s="3"/>
      <c r="K104" s="3"/>
      <c r="L104" s="6"/>
      <c r="M104" s="32" t="e">
        <f>IF(D104='品目ﾃﾞｰﾀ'!$B$5,"枚",IF(D104='品目ﾃﾞｰﾀ'!$B$7,"枚",IF(D104="","","本")))</f>
        <v>#N/A</v>
      </c>
      <c r="N104" s="35" t="e">
        <f t="shared" si="2"/>
        <v>#N/A</v>
      </c>
      <c r="O104" s="36" t="e">
        <f t="shared" si="3"/>
        <v>#N/A</v>
      </c>
      <c r="P104" s="87"/>
      <c r="Q104" s="89"/>
      <c r="S104" s="71"/>
      <c r="T104" s="71"/>
      <c r="U104" s="71"/>
      <c r="V104" s="71"/>
      <c r="W104" s="71"/>
    </row>
    <row r="105" spans="1:23" s="75" customFormat="1" ht="20.25" customHeight="1" hidden="1">
      <c r="A105" s="71"/>
      <c r="B105" s="85">
        <v>91</v>
      </c>
      <c r="C105" s="7"/>
      <c r="D105" s="87" t="e">
        <f>VLOOKUP(C105,'品目ﾃﾞｰﾀ'!$A$2:$B$23,2)</f>
        <v>#N/A</v>
      </c>
      <c r="E105" s="3"/>
      <c r="F105" s="3"/>
      <c r="G105" s="3"/>
      <c r="H105" s="11"/>
      <c r="I105" s="3"/>
      <c r="J105" s="3"/>
      <c r="K105" s="3"/>
      <c r="L105" s="6"/>
      <c r="M105" s="32" t="e">
        <f>IF(D105='品目ﾃﾞｰﾀ'!$B$5,"枚",IF(D105='品目ﾃﾞｰﾀ'!$B$7,"枚",IF(D105="","","本")))</f>
        <v>#N/A</v>
      </c>
      <c r="N105" s="35" t="e">
        <f t="shared" si="2"/>
        <v>#N/A</v>
      </c>
      <c r="O105" s="36" t="e">
        <f t="shared" si="3"/>
        <v>#N/A</v>
      </c>
      <c r="P105" s="87"/>
      <c r="Q105" s="89"/>
      <c r="S105" s="71"/>
      <c r="T105" s="71"/>
      <c r="U105" s="71"/>
      <c r="V105" s="71"/>
      <c r="W105" s="71"/>
    </row>
    <row r="106" spans="1:23" s="75" customFormat="1" ht="20.25" customHeight="1" hidden="1">
      <c r="A106" s="71"/>
      <c r="B106" s="85">
        <v>92</v>
      </c>
      <c r="C106" s="7"/>
      <c r="D106" s="87" t="e">
        <f>VLOOKUP(C106,'品目ﾃﾞｰﾀ'!$A$2:$B$23,2)</f>
        <v>#N/A</v>
      </c>
      <c r="E106" s="3"/>
      <c r="F106" s="3"/>
      <c r="G106" s="3"/>
      <c r="H106" s="11"/>
      <c r="I106" s="3"/>
      <c r="J106" s="3"/>
      <c r="K106" s="3"/>
      <c r="L106" s="6"/>
      <c r="M106" s="32" t="e">
        <f>IF(D106='品目ﾃﾞｰﾀ'!$B$5,"枚",IF(D106='品目ﾃﾞｰﾀ'!$B$7,"枚",IF(D106="","","本")))</f>
        <v>#N/A</v>
      </c>
      <c r="N106" s="35" t="e">
        <f t="shared" si="2"/>
        <v>#N/A</v>
      </c>
      <c r="O106" s="36" t="e">
        <f t="shared" si="3"/>
        <v>#N/A</v>
      </c>
      <c r="P106" s="87"/>
      <c r="Q106" s="89"/>
      <c r="S106" s="71"/>
      <c r="T106" s="71"/>
      <c r="U106" s="71"/>
      <c r="V106" s="71"/>
      <c r="W106" s="71"/>
    </row>
    <row r="107" spans="1:23" s="75" customFormat="1" ht="20.25" customHeight="1" hidden="1">
      <c r="A107" s="71"/>
      <c r="B107" s="85">
        <v>93</v>
      </c>
      <c r="C107" s="7"/>
      <c r="D107" s="87" t="e">
        <f>VLOOKUP(C107,'品目ﾃﾞｰﾀ'!$A$2:$B$23,2)</f>
        <v>#N/A</v>
      </c>
      <c r="E107" s="3"/>
      <c r="F107" s="3"/>
      <c r="G107" s="3"/>
      <c r="H107" s="11"/>
      <c r="I107" s="3"/>
      <c r="J107" s="3"/>
      <c r="K107" s="3"/>
      <c r="L107" s="6"/>
      <c r="M107" s="32" t="e">
        <f>IF(D107='品目ﾃﾞｰﾀ'!$B$5,"枚",IF(D107='品目ﾃﾞｰﾀ'!$B$7,"枚",IF(D107="","","本")))</f>
        <v>#N/A</v>
      </c>
      <c r="N107" s="35" t="e">
        <f t="shared" si="2"/>
        <v>#N/A</v>
      </c>
      <c r="O107" s="36" t="e">
        <f t="shared" si="3"/>
        <v>#N/A</v>
      </c>
      <c r="P107" s="87"/>
      <c r="Q107" s="89"/>
      <c r="S107" s="71"/>
      <c r="T107" s="71"/>
      <c r="U107" s="71"/>
      <c r="V107" s="71"/>
      <c r="W107" s="71"/>
    </row>
    <row r="108" spans="1:23" s="75" customFormat="1" ht="20.25" customHeight="1" hidden="1">
      <c r="A108" s="71"/>
      <c r="B108" s="85">
        <v>94</v>
      </c>
      <c r="C108" s="7"/>
      <c r="D108" s="87" t="e">
        <f>VLOOKUP(C108,'品目ﾃﾞｰﾀ'!$A$2:$B$23,2)</f>
        <v>#N/A</v>
      </c>
      <c r="E108" s="13"/>
      <c r="F108" s="3"/>
      <c r="G108" s="3"/>
      <c r="H108" s="11"/>
      <c r="I108" s="3"/>
      <c r="J108" s="3"/>
      <c r="K108" s="3"/>
      <c r="L108" s="6"/>
      <c r="M108" s="32" t="e">
        <f>IF(D108='品目ﾃﾞｰﾀ'!$B$5,"枚",IF(D108='品目ﾃﾞｰﾀ'!$B$7,"枚",IF(D108="","","本")))</f>
        <v>#N/A</v>
      </c>
      <c r="N108" s="35" t="e">
        <f t="shared" si="2"/>
        <v>#N/A</v>
      </c>
      <c r="O108" s="36" t="e">
        <f t="shared" si="3"/>
        <v>#N/A</v>
      </c>
      <c r="P108" s="87"/>
      <c r="Q108" s="89"/>
      <c r="S108" s="71"/>
      <c r="T108" s="71"/>
      <c r="U108" s="71"/>
      <c r="V108" s="71"/>
      <c r="W108" s="71"/>
    </row>
    <row r="109" spans="1:23" s="75" customFormat="1" ht="20.25" customHeight="1" hidden="1">
      <c r="A109" s="71"/>
      <c r="B109" s="85">
        <v>95</v>
      </c>
      <c r="C109" s="7"/>
      <c r="D109" s="87" t="e">
        <f>VLOOKUP(C109,'品目ﾃﾞｰﾀ'!$A$2:$B$23,2)</f>
        <v>#N/A</v>
      </c>
      <c r="E109" s="13"/>
      <c r="F109" s="14"/>
      <c r="G109" s="14"/>
      <c r="H109" s="11"/>
      <c r="I109" s="3"/>
      <c r="J109" s="3"/>
      <c r="K109" s="3"/>
      <c r="L109" s="6"/>
      <c r="M109" s="37" t="e">
        <f>IF(D109='品目ﾃﾞｰﾀ'!$B$5,"枚",IF(D109='品目ﾃﾞｰﾀ'!$B$7,"枚",IF(D109="","","本")))</f>
        <v>#N/A</v>
      </c>
      <c r="N109" s="35" t="e">
        <f t="shared" si="2"/>
        <v>#N/A</v>
      </c>
      <c r="O109" s="36" t="e">
        <f t="shared" si="3"/>
        <v>#N/A</v>
      </c>
      <c r="P109" s="87"/>
      <c r="Q109" s="89"/>
      <c r="S109" s="71"/>
      <c r="T109" s="71"/>
      <c r="U109" s="71"/>
      <c r="V109" s="71"/>
      <c r="W109" s="71"/>
    </row>
    <row r="110" spans="1:23" s="75" customFormat="1" ht="20.25" customHeight="1" hidden="1">
      <c r="A110" s="71"/>
      <c r="B110" s="85">
        <v>96</v>
      </c>
      <c r="C110" s="7"/>
      <c r="D110" s="87" t="e">
        <f>VLOOKUP(C110,'品目ﾃﾞｰﾀ'!$A$2:$B$23,2)</f>
        <v>#N/A</v>
      </c>
      <c r="E110" s="13"/>
      <c r="F110" s="3"/>
      <c r="G110" s="3"/>
      <c r="H110" s="11"/>
      <c r="I110" s="3"/>
      <c r="J110" s="3"/>
      <c r="K110" s="3"/>
      <c r="L110" s="6"/>
      <c r="M110" s="32" t="e">
        <f>IF(D110='品目ﾃﾞｰﾀ'!$B$5,"枚",IF(D110='品目ﾃﾞｰﾀ'!$B$7,"枚",IF(D110="","","本")))</f>
        <v>#N/A</v>
      </c>
      <c r="N110" s="35" t="e">
        <f t="shared" si="2"/>
        <v>#N/A</v>
      </c>
      <c r="O110" s="36" t="e">
        <f t="shared" si="3"/>
        <v>#N/A</v>
      </c>
      <c r="P110" s="87"/>
      <c r="Q110" s="89"/>
      <c r="S110" s="71"/>
      <c r="T110" s="71"/>
      <c r="U110" s="71"/>
      <c r="V110" s="71"/>
      <c r="W110" s="71"/>
    </row>
    <row r="111" spans="1:23" s="75" customFormat="1" ht="20.25" customHeight="1" hidden="1">
      <c r="A111" s="71"/>
      <c r="B111" s="85">
        <v>97</v>
      </c>
      <c r="C111" s="7"/>
      <c r="D111" s="87" t="e">
        <f>VLOOKUP(C111,'品目ﾃﾞｰﾀ'!$A$2:$B$23,2)</f>
        <v>#N/A</v>
      </c>
      <c r="E111" s="13"/>
      <c r="F111" s="3"/>
      <c r="G111" s="3"/>
      <c r="H111" s="11"/>
      <c r="I111" s="3"/>
      <c r="J111" s="3"/>
      <c r="K111" s="3"/>
      <c r="L111" s="6"/>
      <c r="M111" s="32" t="e">
        <f>IF(D111='品目ﾃﾞｰﾀ'!$B$5,"枚",IF(D111='品目ﾃﾞｰﾀ'!$B$7,"枚",IF(D111="","","本")))</f>
        <v>#N/A</v>
      </c>
      <c r="N111" s="35" t="e">
        <f t="shared" si="2"/>
        <v>#N/A</v>
      </c>
      <c r="O111" s="36" t="e">
        <f t="shared" si="3"/>
        <v>#N/A</v>
      </c>
      <c r="P111" s="87"/>
      <c r="Q111" s="89"/>
      <c r="S111" s="71"/>
      <c r="T111" s="71"/>
      <c r="U111" s="71"/>
      <c r="V111" s="71"/>
      <c r="W111" s="71"/>
    </row>
    <row r="112" spans="1:23" s="75" customFormat="1" ht="20.25" customHeight="1" hidden="1">
      <c r="A112" s="71"/>
      <c r="B112" s="85">
        <v>98</v>
      </c>
      <c r="C112" s="7"/>
      <c r="D112" s="87" t="e">
        <f>VLOOKUP(C112,'品目ﾃﾞｰﾀ'!$A$2:$B$23,2)</f>
        <v>#N/A</v>
      </c>
      <c r="E112" s="13"/>
      <c r="F112" s="3"/>
      <c r="G112" s="3"/>
      <c r="H112" s="11"/>
      <c r="I112" s="3"/>
      <c r="J112" s="3"/>
      <c r="K112" s="3"/>
      <c r="L112" s="6"/>
      <c r="M112" s="32" t="e">
        <f>IF(D112='品目ﾃﾞｰﾀ'!$B$5,"枚",IF(D112='品目ﾃﾞｰﾀ'!$B$7,"枚",IF(D112="","","本")))</f>
        <v>#N/A</v>
      </c>
      <c r="N112" s="35" t="e">
        <f t="shared" si="2"/>
        <v>#N/A</v>
      </c>
      <c r="O112" s="36" t="e">
        <f t="shared" si="3"/>
        <v>#N/A</v>
      </c>
      <c r="P112" s="87"/>
      <c r="Q112" s="89"/>
      <c r="S112" s="71"/>
      <c r="T112" s="71"/>
      <c r="U112" s="71"/>
      <c r="V112" s="71"/>
      <c r="W112" s="71"/>
    </row>
    <row r="113" spans="1:23" s="75" customFormat="1" ht="20.25" customHeight="1" hidden="1">
      <c r="A113" s="71"/>
      <c r="B113" s="85">
        <v>99</v>
      </c>
      <c r="C113" s="7"/>
      <c r="D113" s="87" t="e">
        <f>VLOOKUP(C113,'品目ﾃﾞｰﾀ'!$A$2:$B$23,2)</f>
        <v>#N/A</v>
      </c>
      <c r="E113" s="13"/>
      <c r="F113" s="3"/>
      <c r="G113" s="3"/>
      <c r="H113" s="11"/>
      <c r="I113" s="3"/>
      <c r="J113" s="3"/>
      <c r="K113" s="3"/>
      <c r="L113" s="6"/>
      <c r="M113" s="32" t="e">
        <f>IF(D113='品目ﾃﾞｰﾀ'!$B$5,"枚",IF(D113='品目ﾃﾞｰﾀ'!$B$7,"枚",IF(D113="","","本")))</f>
        <v>#N/A</v>
      </c>
      <c r="N113" s="35" t="e">
        <f t="shared" si="2"/>
        <v>#N/A</v>
      </c>
      <c r="O113" s="36" t="e">
        <f t="shared" si="3"/>
        <v>#N/A</v>
      </c>
      <c r="P113" s="87"/>
      <c r="Q113" s="89"/>
      <c r="S113" s="71"/>
      <c r="T113" s="71"/>
      <c r="U113" s="71"/>
      <c r="V113" s="71"/>
      <c r="W113" s="71"/>
    </row>
    <row r="114" spans="1:23" s="75" customFormat="1" ht="20.25" customHeight="1" hidden="1">
      <c r="A114" s="71"/>
      <c r="B114" s="85">
        <v>100</v>
      </c>
      <c r="C114" s="7"/>
      <c r="D114" s="87" t="e">
        <f>VLOOKUP(C114,'品目ﾃﾞｰﾀ'!$A$2:$B$23,2)</f>
        <v>#N/A</v>
      </c>
      <c r="E114" s="13"/>
      <c r="F114" s="3"/>
      <c r="G114" s="3"/>
      <c r="H114" s="11"/>
      <c r="I114" s="3"/>
      <c r="J114" s="3"/>
      <c r="K114" s="3"/>
      <c r="L114" s="6"/>
      <c r="M114" s="32" t="e">
        <f>IF(D114='品目ﾃﾞｰﾀ'!$B$5,"枚",IF(D114='品目ﾃﾞｰﾀ'!$B$7,"枚",IF(D114="","","本")))</f>
        <v>#N/A</v>
      </c>
      <c r="N114" s="35" t="e">
        <f t="shared" si="2"/>
        <v>#N/A</v>
      </c>
      <c r="O114" s="36" t="e">
        <f t="shared" si="3"/>
        <v>#N/A</v>
      </c>
      <c r="P114" s="87"/>
      <c r="Q114" s="89"/>
      <c r="S114" s="71"/>
      <c r="T114" s="71"/>
      <c r="U114" s="71"/>
      <c r="V114" s="71"/>
      <c r="W114" s="71"/>
    </row>
    <row r="115" spans="1:23" s="75" customFormat="1" ht="20.25" customHeight="1" hidden="1">
      <c r="A115" s="71"/>
      <c r="B115" s="85">
        <v>101</v>
      </c>
      <c r="C115" s="7"/>
      <c r="D115" s="87" t="e">
        <f>VLOOKUP(C115,'品目ﾃﾞｰﾀ'!$A$2:$B$23,2)</f>
        <v>#N/A</v>
      </c>
      <c r="E115" s="13"/>
      <c r="F115" s="3"/>
      <c r="G115" s="3"/>
      <c r="H115" s="11"/>
      <c r="I115" s="3"/>
      <c r="J115" s="3"/>
      <c r="K115" s="3"/>
      <c r="L115" s="6"/>
      <c r="M115" s="32" t="e">
        <f>IF(D115='品目ﾃﾞｰﾀ'!$B$5,"枚",IF(D115='品目ﾃﾞｰﾀ'!$B$7,"枚",IF(D115="","","本")))</f>
        <v>#N/A</v>
      </c>
      <c r="N115" s="35" t="e">
        <f t="shared" si="2"/>
        <v>#N/A</v>
      </c>
      <c r="O115" s="36" t="e">
        <f t="shared" si="3"/>
        <v>#N/A</v>
      </c>
      <c r="P115" s="87"/>
      <c r="Q115" s="89"/>
      <c r="S115" s="71"/>
      <c r="T115" s="71"/>
      <c r="U115" s="71"/>
      <c r="V115" s="71"/>
      <c r="W115" s="71"/>
    </row>
    <row r="116" spans="1:23" s="75" customFormat="1" ht="20.25" customHeight="1" hidden="1">
      <c r="A116" s="71"/>
      <c r="B116" s="85">
        <v>102</v>
      </c>
      <c r="C116" s="7"/>
      <c r="D116" s="87" t="e">
        <f>VLOOKUP(C116,'品目ﾃﾞｰﾀ'!$A$2:$B$23,2)</f>
        <v>#N/A</v>
      </c>
      <c r="E116" s="13"/>
      <c r="F116" s="3"/>
      <c r="G116" s="3"/>
      <c r="H116" s="11"/>
      <c r="I116" s="3"/>
      <c r="J116" s="3"/>
      <c r="K116" s="3"/>
      <c r="L116" s="6"/>
      <c r="M116" s="32" t="e">
        <f>IF(D116='品目ﾃﾞｰﾀ'!$B$5,"枚",IF(D116='品目ﾃﾞｰﾀ'!$B$7,"枚",IF(D116="","","本")))</f>
        <v>#N/A</v>
      </c>
      <c r="N116" s="35" t="e">
        <f t="shared" si="2"/>
        <v>#N/A</v>
      </c>
      <c r="O116" s="36" t="e">
        <f t="shared" si="3"/>
        <v>#N/A</v>
      </c>
      <c r="P116" s="87"/>
      <c r="Q116" s="89"/>
      <c r="S116" s="71"/>
      <c r="T116" s="71"/>
      <c r="U116" s="71"/>
      <c r="V116" s="71"/>
      <c r="W116" s="71"/>
    </row>
    <row r="117" spans="1:23" s="75" customFormat="1" ht="20.25" customHeight="1" hidden="1">
      <c r="A117" s="71"/>
      <c r="B117" s="85">
        <v>103</v>
      </c>
      <c r="C117" s="7"/>
      <c r="D117" s="87" t="e">
        <f>VLOOKUP(C117,'品目ﾃﾞｰﾀ'!$A$2:$B$23,2)</f>
        <v>#N/A</v>
      </c>
      <c r="E117" s="13"/>
      <c r="F117" s="3"/>
      <c r="G117" s="3"/>
      <c r="H117" s="11"/>
      <c r="I117" s="3"/>
      <c r="J117" s="3"/>
      <c r="K117" s="3"/>
      <c r="L117" s="6"/>
      <c r="M117" s="32" t="e">
        <f>IF(D117='品目ﾃﾞｰﾀ'!$B$5,"枚",IF(D117='品目ﾃﾞｰﾀ'!$B$7,"枚",IF(D117="","","本")))</f>
        <v>#N/A</v>
      </c>
      <c r="N117" s="35" t="e">
        <f t="shared" si="2"/>
        <v>#N/A</v>
      </c>
      <c r="O117" s="36" t="e">
        <f t="shared" si="3"/>
        <v>#N/A</v>
      </c>
      <c r="P117" s="87"/>
      <c r="Q117" s="89"/>
      <c r="S117" s="71"/>
      <c r="T117" s="71"/>
      <c r="U117" s="71"/>
      <c r="V117" s="71"/>
      <c r="W117" s="71"/>
    </row>
    <row r="118" spans="1:23" s="75" customFormat="1" ht="20.25" customHeight="1" hidden="1">
      <c r="A118" s="71"/>
      <c r="B118" s="85">
        <v>104</v>
      </c>
      <c r="C118" s="7"/>
      <c r="D118" s="87" t="e">
        <f>VLOOKUP(C118,'品目ﾃﾞｰﾀ'!$A$2:$B$23,2)</f>
        <v>#N/A</v>
      </c>
      <c r="E118" s="13"/>
      <c r="F118" s="3"/>
      <c r="G118" s="3"/>
      <c r="H118" s="11"/>
      <c r="I118" s="3"/>
      <c r="J118" s="3"/>
      <c r="K118" s="3"/>
      <c r="L118" s="6"/>
      <c r="M118" s="32" t="e">
        <f>IF(D118='品目ﾃﾞｰﾀ'!$B$5,"枚",IF(D118='品目ﾃﾞｰﾀ'!$B$7,"枚",IF(D118="","","本")))</f>
        <v>#N/A</v>
      </c>
      <c r="N118" s="35" t="e">
        <f t="shared" si="2"/>
        <v>#N/A</v>
      </c>
      <c r="O118" s="36" t="e">
        <f t="shared" si="3"/>
        <v>#N/A</v>
      </c>
      <c r="P118" s="87"/>
      <c r="Q118" s="89"/>
      <c r="S118" s="71"/>
      <c r="T118" s="71"/>
      <c r="U118" s="71"/>
      <c r="V118" s="71"/>
      <c r="W118" s="71"/>
    </row>
    <row r="119" spans="1:23" s="75" customFormat="1" ht="20.25" customHeight="1" hidden="1">
      <c r="A119" s="71"/>
      <c r="B119" s="85">
        <v>105</v>
      </c>
      <c r="C119" s="7"/>
      <c r="D119" s="87" t="e">
        <f>VLOOKUP(C119,'品目ﾃﾞｰﾀ'!$A$2:$B$23,2)</f>
        <v>#N/A</v>
      </c>
      <c r="E119" s="13"/>
      <c r="F119" s="3"/>
      <c r="G119" s="3"/>
      <c r="H119" s="11"/>
      <c r="I119" s="3"/>
      <c r="J119" s="3"/>
      <c r="K119" s="3"/>
      <c r="L119" s="6"/>
      <c r="M119" s="32" t="e">
        <f>IF(D119='品目ﾃﾞｰﾀ'!$B$5,"枚",IF(D119='品目ﾃﾞｰﾀ'!$B$7,"枚",IF(D119="","","本")))</f>
        <v>#N/A</v>
      </c>
      <c r="N119" s="35" t="e">
        <f t="shared" si="2"/>
        <v>#N/A</v>
      </c>
      <c r="O119" s="36" t="e">
        <f t="shared" si="3"/>
        <v>#N/A</v>
      </c>
      <c r="P119" s="87"/>
      <c r="Q119" s="89"/>
      <c r="S119" s="71"/>
      <c r="T119" s="71"/>
      <c r="U119" s="71"/>
      <c r="V119" s="71"/>
      <c r="W119" s="71"/>
    </row>
    <row r="120" spans="1:23" s="75" customFormat="1" ht="20.25" customHeight="1" hidden="1">
      <c r="A120" s="71"/>
      <c r="B120" s="85">
        <v>106</v>
      </c>
      <c r="C120" s="7"/>
      <c r="D120" s="87" t="e">
        <f>VLOOKUP(C120,'品目ﾃﾞｰﾀ'!$A$2:$B$23,2)</f>
        <v>#N/A</v>
      </c>
      <c r="E120" s="13"/>
      <c r="F120" s="3"/>
      <c r="G120" s="3"/>
      <c r="H120" s="11"/>
      <c r="I120" s="3"/>
      <c r="J120" s="3"/>
      <c r="K120" s="3"/>
      <c r="L120" s="6"/>
      <c r="M120" s="32" t="e">
        <f>IF(D120='品目ﾃﾞｰﾀ'!$B$5,"枚",IF(D120='品目ﾃﾞｰﾀ'!$B$7,"枚",IF(D120="","","本")))</f>
        <v>#N/A</v>
      </c>
      <c r="N120" s="35" t="e">
        <f t="shared" si="2"/>
        <v>#N/A</v>
      </c>
      <c r="O120" s="36" t="e">
        <f t="shared" si="3"/>
        <v>#N/A</v>
      </c>
      <c r="P120" s="87"/>
      <c r="Q120" s="89"/>
      <c r="S120" s="71"/>
      <c r="T120" s="71"/>
      <c r="U120" s="71"/>
      <c r="V120" s="71"/>
      <c r="W120" s="71"/>
    </row>
    <row r="121" spans="1:23" s="75" customFormat="1" ht="20.25" customHeight="1" hidden="1">
      <c r="A121" s="71"/>
      <c r="B121" s="85">
        <v>107</v>
      </c>
      <c r="C121" s="7"/>
      <c r="D121" s="87" t="e">
        <f>VLOOKUP(C121,'品目ﾃﾞｰﾀ'!$A$2:$B$23,2)</f>
        <v>#N/A</v>
      </c>
      <c r="E121" s="13"/>
      <c r="F121" s="3"/>
      <c r="G121" s="3"/>
      <c r="H121" s="11"/>
      <c r="I121" s="3"/>
      <c r="J121" s="3"/>
      <c r="K121" s="3"/>
      <c r="L121" s="6"/>
      <c r="M121" s="32" t="e">
        <f>IF(D121='品目ﾃﾞｰﾀ'!$B$5,"枚",IF(D121='品目ﾃﾞｰﾀ'!$B$7,"枚",IF(D121="","","本")))</f>
        <v>#N/A</v>
      </c>
      <c r="N121" s="35" t="e">
        <f t="shared" si="2"/>
        <v>#N/A</v>
      </c>
      <c r="O121" s="36" t="e">
        <f t="shared" si="3"/>
        <v>#N/A</v>
      </c>
      <c r="P121" s="87"/>
      <c r="Q121" s="89"/>
      <c r="S121" s="71"/>
      <c r="T121" s="71"/>
      <c r="U121" s="71"/>
      <c r="V121" s="71"/>
      <c r="W121" s="71"/>
    </row>
    <row r="122" spans="1:23" s="75" customFormat="1" ht="20.25" customHeight="1" hidden="1">
      <c r="A122" s="71"/>
      <c r="B122" s="85">
        <v>108</v>
      </c>
      <c r="C122" s="7"/>
      <c r="D122" s="87" t="e">
        <f>VLOOKUP(C122,'品目ﾃﾞｰﾀ'!$A$2:$B$23,2)</f>
        <v>#N/A</v>
      </c>
      <c r="E122" s="13"/>
      <c r="F122" s="3"/>
      <c r="G122" s="3"/>
      <c r="H122" s="11"/>
      <c r="I122" s="3"/>
      <c r="J122" s="3"/>
      <c r="K122" s="3"/>
      <c r="L122" s="6"/>
      <c r="M122" s="32" t="e">
        <f>IF(D122='品目ﾃﾞｰﾀ'!$B$5,"枚",IF(D122='品目ﾃﾞｰﾀ'!$B$7,"枚",IF(D122="","","本")))</f>
        <v>#N/A</v>
      </c>
      <c r="N122" s="35" t="e">
        <f t="shared" si="2"/>
        <v>#N/A</v>
      </c>
      <c r="O122" s="36" t="e">
        <f t="shared" si="3"/>
        <v>#N/A</v>
      </c>
      <c r="P122" s="87"/>
      <c r="Q122" s="89"/>
      <c r="S122" s="71"/>
      <c r="T122" s="71"/>
      <c r="U122" s="71"/>
      <c r="V122" s="71"/>
      <c r="W122" s="71"/>
    </row>
    <row r="123" spans="1:23" s="75" customFormat="1" ht="20.25" customHeight="1" hidden="1">
      <c r="A123" s="71"/>
      <c r="B123" s="85">
        <v>109</v>
      </c>
      <c r="C123" s="7"/>
      <c r="D123" s="87" t="e">
        <f>VLOOKUP(C123,'品目ﾃﾞｰﾀ'!$A$2:$B$23,2)</f>
        <v>#N/A</v>
      </c>
      <c r="E123" s="13"/>
      <c r="F123" s="3"/>
      <c r="G123" s="3"/>
      <c r="H123" s="11"/>
      <c r="I123" s="3"/>
      <c r="J123" s="3"/>
      <c r="K123" s="3"/>
      <c r="L123" s="6"/>
      <c r="M123" s="32" t="e">
        <f>IF(D123='品目ﾃﾞｰﾀ'!$B$5,"枚",IF(D123='品目ﾃﾞｰﾀ'!$B$7,"枚",IF(D123="","","本")))</f>
        <v>#N/A</v>
      </c>
      <c r="N123" s="35" t="e">
        <f t="shared" si="2"/>
        <v>#N/A</v>
      </c>
      <c r="O123" s="36" t="e">
        <f t="shared" si="3"/>
        <v>#N/A</v>
      </c>
      <c r="P123" s="87"/>
      <c r="Q123" s="89"/>
      <c r="S123" s="71"/>
      <c r="T123" s="71"/>
      <c r="U123" s="71"/>
      <c r="V123" s="71"/>
      <c r="W123" s="71"/>
    </row>
    <row r="124" spans="1:23" s="75" customFormat="1" ht="20.25" customHeight="1" hidden="1">
      <c r="A124" s="71"/>
      <c r="B124" s="85">
        <v>110</v>
      </c>
      <c r="C124" s="7"/>
      <c r="D124" s="87" t="e">
        <f>VLOOKUP(C124,'品目ﾃﾞｰﾀ'!$A$2:$B$23,2)</f>
        <v>#N/A</v>
      </c>
      <c r="E124" s="13"/>
      <c r="F124" s="3"/>
      <c r="G124" s="3"/>
      <c r="H124" s="11"/>
      <c r="I124" s="3"/>
      <c r="J124" s="3"/>
      <c r="K124" s="3"/>
      <c r="L124" s="6"/>
      <c r="M124" s="32" t="e">
        <f>IF(D124='品目ﾃﾞｰﾀ'!$B$5,"枚",IF(D124='品目ﾃﾞｰﾀ'!$B$7,"枚",IF(D124="","","本")))</f>
        <v>#N/A</v>
      </c>
      <c r="N124" s="35" t="e">
        <f t="shared" si="2"/>
        <v>#N/A</v>
      </c>
      <c r="O124" s="36" t="e">
        <f t="shared" si="3"/>
        <v>#N/A</v>
      </c>
      <c r="P124" s="87"/>
      <c r="Q124" s="89"/>
      <c r="S124" s="71"/>
      <c r="T124" s="71"/>
      <c r="U124" s="71"/>
      <c r="V124" s="71"/>
      <c r="W124" s="71"/>
    </row>
    <row r="125" spans="1:23" s="75" customFormat="1" ht="20.25" customHeight="1" hidden="1">
      <c r="A125" s="71"/>
      <c r="B125" s="85">
        <v>111</v>
      </c>
      <c r="C125" s="7"/>
      <c r="D125" s="87" t="e">
        <f>VLOOKUP(C125,'品目ﾃﾞｰﾀ'!$A$2:$B$23,2)</f>
        <v>#N/A</v>
      </c>
      <c r="E125" s="13"/>
      <c r="F125" s="3"/>
      <c r="G125" s="3"/>
      <c r="H125" s="11"/>
      <c r="I125" s="3"/>
      <c r="J125" s="3"/>
      <c r="K125" s="3"/>
      <c r="L125" s="6"/>
      <c r="M125" s="32" t="e">
        <f>IF(D125='品目ﾃﾞｰﾀ'!$B$5,"枚",IF(D125='品目ﾃﾞｰﾀ'!$B$7,"枚",IF(D125="","","本")))</f>
        <v>#N/A</v>
      </c>
      <c r="N125" s="35" t="e">
        <f t="shared" si="2"/>
        <v>#N/A</v>
      </c>
      <c r="O125" s="36" t="e">
        <f t="shared" si="3"/>
        <v>#N/A</v>
      </c>
      <c r="P125" s="87"/>
      <c r="Q125" s="89"/>
      <c r="S125" s="71"/>
      <c r="T125" s="71"/>
      <c r="U125" s="71"/>
      <c r="V125" s="71"/>
      <c r="W125" s="71"/>
    </row>
    <row r="126" spans="1:23" s="75" customFormat="1" ht="20.25" customHeight="1" hidden="1">
      <c r="A126" s="71"/>
      <c r="B126" s="85">
        <v>112</v>
      </c>
      <c r="C126" s="7"/>
      <c r="D126" s="87" t="e">
        <f>VLOOKUP(C126,'品目ﾃﾞｰﾀ'!$A$2:$B$23,2)</f>
        <v>#N/A</v>
      </c>
      <c r="E126" s="13"/>
      <c r="F126" s="3"/>
      <c r="G126" s="3"/>
      <c r="H126" s="11"/>
      <c r="I126" s="3"/>
      <c r="J126" s="3"/>
      <c r="K126" s="3"/>
      <c r="L126" s="6"/>
      <c r="M126" s="32" t="e">
        <f>IF(D126='品目ﾃﾞｰﾀ'!$B$5,"枚",IF(D126='品目ﾃﾞｰﾀ'!$B$7,"枚",IF(D126="","","本")))</f>
        <v>#N/A</v>
      </c>
      <c r="N126" s="35" t="e">
        <f t="shared" si="2"/>
        <v>#N/A</v>
      </c>
      <c r="O126" s="36" t="e">
        <f t="shared" si="3"/>
        <v>#N/A</v>
      </c>
      <c r="P126" s="87"/>
      <c r="Q126" s="89"/>
      <c r="S126" s="71"/>
      <c r="T126" s="71"/>
      <c r="U126" s="71"/>
      <c r="V126" s="71"/>
      <c r="W126" s="71"/>
    </row>
    <row r="127" spans="1:23" s="75" customFormat="1" ht="20.25" customHeight="1" hidden="1">
      <c r="A127" s="71"/>
      <c r="B127" s="85">
        <v>113</v>
      </c>
      <c r="C127" s="7"/>
      <c r="D127" s="87" t="e">
        <f>VLOOKUP(C127,'品目ﾃﾞｰﾀ'!$A$2:$B$23,2)</f>
        <v>#N/A</v>
      </c>
      <c r="E127" s="13"/>
      <c r="F127" s="3"/>
      <c r="G127" s="3"/>
      <c r="H127" s="11"/>
      <c r="I127" s="3"/>
      <c r="J127" s="3"/>
      <c r="K127" s="3"/>
      <c r="L127" s="6"/>
      <c r="M127" s="32" t="e">
        <f>IF(D127='品目ﾃﾞｰﾀ'!$B$5,"枚",IF(D127='品目ﾃﾞｰﾀ'!$B$7,"枚",IF(D127="","","本")))</f>
        <v>#N/A</v>
      </c>
      <c r="N127" s="35" t="e">
        <f t="shared" si="2"/>
        <v>#N/A</v>
      </c>
      <c r="O127" s="36" t="e">
        <f t="shared" si="3"/>
        <v>#N/A</v>
      </c>
      <c r="P127" s="87"/>
      <c r="Q127" s="89"/>
      <c r="S127" s="71"/>
      <c r="T127" s="71"/>
      <c r="U127" s="71"/>
      <c r="V127" s="71"/>
      <c r="W127" s="71"/>
    </row>
    <row r="128" spans="1:23" s="75" customFormat="1" ht="20.25" customHeight="1" hidden="1">
      <c r="A128" s="71"/>
      <c r="B128" s="85">
        <v>114</v>
      </c>
      <c r="C128" s="7"/>
      <c r="D128" s="87" t="e">
        <f>VLOOKUP(C128,'品目ﾃﾞｰﾀ'!$A$2:$B$23,2)</f>
        <v>#N/A</v>
      </c>
      <c r="E128" s="13"/>
      <c r="F128" s="14"/>
      <c r="G128" s="14"/>
      <c r="H128" s="11"/>
      <c r="I128" s="3"/>
      <c r="J128" s="3"/>
      <c r="K128" s="3"/>
      <c r="L128" s="6"/>
      <c r="M128" s="37" t="e">
        <f>IF(D128='品目ﾃﾞｰﾀ'!$B$5,"枚",IF(D128='品目ﾃﾞｰﾀ'!$B$7,"枚",IF(D128="","","本")))</f>
        <v>#N/A</v>
      </c>
      <c r="N128" s="35" t="e">
        <f t="shared" si="2"/>
        <v>#N/A</v>
      </c>
      <c r="O128" s="36" t="e">
        <f t="shared" si="3"/>
        <v>#N/A</v>
      </c>
      <c r="P128" s="87"/>
      <c r="Q128" s="89"/>
      <c r="S128" s="71"/>
      <c r="T128" s="71"/>
      <c r="U128" s="71"/>
      <c r="V128" s="71"/>
      <c r="W128" s="71"/>
    </row>
    <row r="129" spans="1:23" s="75" customFormat="1" ht="20.25" customHeight="1" hidden="1">
      <c r="A129" s="71"/>
      <c r="B129" s="85">
        <v>115</v>
      </c>
      <c r="C129" s="7"/>
      <c r="D129" s="87" t="e">
        <f>VLOOKUP(C129,'品目ﾃﾞｰﾀ'!$A$2:$B$23,2)</f>
        <v>#N/A</v>
      </c>
      <c r="E129" s="13"/>
      <c r="F129" s="3"/>
      <c r="G129" s="3"/>
      <c r="H129" s="11"/>
      <c r="I129" s="3"/>
      <c r="J129" s="3"/>
      <c r="K129" s="3"/>
      <c r="L129" s="6"/>
      <c r="M129" s="32" t="e">
        <f>IF(D129='品目ﾃﾞｰﾀ'!$B$5,"枚",IF(D129='品目ﾃﾞｰﾀ'!$B$7,"枚",IF(D129="","","本")))</f>
        <v>#N/A</v>
      </c>
      <c r="N129" s="35" t="e">
        <f t="shared" si="2"/>
        <v>#N/A</v>
      </c>
      <c r="O129" s="36" t="e">
        <f t="shared" si="3"/>
        <v>#N/A</v>
      </c>
      <c r="P129" s="87"/>
      <c r="Q129" s="89"/>
      <c r="S129" s="71"/>
      <c r="T129" s="71"/>
      <c r="U129" s="71"/>
      <c r="V129" s="71"/>
      <c r="W129" s="71"/>
    </row>
    <row r="130" spans="1:23" s="75" customFormat="1" ht="20.25" customHeight="1" hidden="1">
      <c r="A130" s="71"/>
      <c r="B130" s="85">
        <v>116</v>
      </c>
      <c r="C130" s="7"/>
      <c r="D130" s="87" t="e">
        <f>VLOOKUP(C130,'品目ﾃﾞｰﾀ'!$A$2:$B$23,2)</f>
        <v>#N/A</v>
      </c>
      <c r="E130" s="13"/>
      <c r="F130" s="3"/>
      <c r="G130" s="3"/>
      <c r="H130" s="11"/>
      <c r="I130" s="3"/>
      <c r="J130" s="3"/>
      <c r="K130" s="3"/>
      <c r="L130" s="6"/>
      <c r="M130" s="32" t="e">
        <f>IF(D130='品目ﾃﾞｰﾀ'!$B$5,"枚",IF(D130='品目ﾃﾞｰﾀ'!$B$7,"枚",IF(D130="","","本")))</f>
        <v>#N/A</v>
      </c>
      <c r="N130" s="35" t="e">
        <f t="shared" si="2"/>
        <v>#N/A</v>
      </c>
      <c r="O130" s="36" t="e">
        <f t="shared" si="3"/>
        <v>#N/A</v>
      </c>
      <c r="P130" s="87"/>
      <c r="Q130" s="89"/>
      <c r="S130" s="71"/>
      <c r="T130" s="71"/>
      <c r="U130" s="71"/>
      <c r="V130" s="71"/>
      <c r="W130" s="71"/>
    </row>
    <row r="131" spans="1:23" s="75" customFormat="1" ht="20.25" customHeight="1" hidden="1">
      <c r="A131" s="71"/>
      <c r="B131" s="85">
        <v>117</v>
      </c>
      <c r="C131" s="7"/>
      <c r="D131" s="87" t="e">
        <f>VLOOKUP(C131,'品目ﾃﾞｰﾀ'!$A$2:$B$23,2)</f>
        <v>#N/A</v>
      </c>
      <c r="E131" s="13"/>
      <c r="F131" s="3"/>
      <c r="G131" s="3"/>
      <c r="H131" s="11"/>
      <c r="I131" s="3"/>
      <c r="J131" s="3"/>
      <c r="K131" s="3"/>
      <c r="L131" s="6"/>
      <c r="M131" s="32" t="e">
        <f>IF(D131='品目ﾃﾞｰﾀ'!$B$5,"枚",IF(D131='品目ﾃﾞｰﾀ'!$B$7,"枚",IF(D131="","","本")))</f>
        <v>#N/A</v>
      </c>
      <c r="N131" s="35" t="e">
        <f t="shared" si="2"/>
        <v>#N/A</v>
      </c>
      <c r="O131" s="36" t="e">
        <f t="shared" si="3"/>
        <v>#N/A</v>
      </c>
      <c r="P131" s="87"/>
      <c r="Q131" s="89"/>
      <c r="S131" s="71"/>
      <c r="T131" s="71"/>
      <c r="U131" s="71"/>
      <c r="V131" s="71"/>
      <c r="W131" s="71"/>
    </row>
    <row r="132" spans="1:23" s="75" customFormat="1" ht="20.25" customHeight="1" hidden="1">
      <c r="A132" s="71"/>
      <c r="B132" s="85">
        <v>118</v>
      </c>
      <c r="C132" s="7"/>
      <c r="D132" s="87" t="e">
        <f>VLOOKUP(C132,'品目ﾃﾞｰﾀ'!$A$2:$B$23,2)</f>
        <v>#N/A</v>
      </c>
      <c r="E132" s="13"/>
      <c r="F132" s="3"/>
      <c r="G132" s="3"/>
      <c r="H132" s="11"/>
      <c r="I132" s="3"/>
      <c r="J132" s="3"/>
      <c r="K132" s="3"/>
      <c r="L132" s="6"/>
      <c r="M132" s="32" t="e">
        <f>IF(D132='品目ﾃﾞｰﾀ'!$B$5,"枚",IF(D132='品目ﾃﾞｰﾀ'!$B$7,"枚",IF(D132="","","本")))</f>
        <v>#N/A</v>
      </c>
      <c r="N132" s="35" t="e">
        <f t="shared" si="2"/>
        <v>#N/A</v>
      </c>
      <c r="O132" s="36" t="e">
        <f t="shared" si="3"/>
        <v>#N/A</v>
      </c>
      <c r="P132" s="87"/>
      <c r="Q132" s="89"/>
      <c r="S132" s="71"/>
      <c r="T132" s="71"/>
      <c r="U132" s="71"/>
      <c r="V132" s="71"/>
      <c r="W132" s="71"/>
    </row>
    <row r="133" spans="1:23" s="75" customFormat="1" ht="20.25" customHeight="1" hidden="1">
      <c r="A133" s="71"/>
      <c r="B133" s="85">
        <v>119</v>
      </c>
      <c r="C133" s="7"/>
      <c r="D133" s="87" t="e">
        <f>VLOOKUP(C133,'品目ﾃﾞｰﾀ'!$A$2:$B$23,2)</f>
        <v>#N/A</v>
      </c>
      <c r="E133" s="13"/>
      <c r="F133" s="3"/>
      <c r="G133" s="3"/>
      <c r="H133" s="11"/>
      <c r="I133" s="3"/>
      <c r="J133" s="3"/>
      <c r="K133" s="3"/>
      <c r="L133" s="6"/>
      <c r="M133" s="32" t="e">
        <f>IF(D133='品目ﾃﾞｰﾀ'!$B$5,"枚",IF(D133='品目ﾃﾞｰﾀ'!$B$7,"枚",IF(D133="","","本")))</f>
        <v>#N/A</v>
      </c>
      <c r="N133" s="35" t="e">
        <f t="shared" si="2"/>
        <v>#N/A</v>
      </c>
      <c r="O133" s="36" t="e">
        <f t="shared" si="3"/>
        <v>#N/A</v>
      </c>
      <c r="P133" s="87"/>
      <c r="Q133" s="89"/>
      <c r="S133" s="71"/>
      <c r="T133" s="71"/>
      <c r="U133" s="71"/>
      <c r="V133" s="71"/>
      <c r="W133" s="71"/>
    </row>
    <row r="134" spans="1:23" s="75" customFormat="1" ht="20.25" customHeight="1" hidden="1">
      <c r="A134" s="71"/>
      <c r="B134" s="85">
        <v>120</v>
      </c>
      <c r="C134" s="7"/>
      <c r="D134" s="87" t="e">
        <f>VLOOKUP(C134,'品目ﾃﾞｰﾀ'!$A$2:$B$23,2)</f>
        <v>#N/A</v>
      </c>
      <c r="E134" s="13"/>
      <c r="F134" s="3"/>
      <c r="G134" s="3"/>
      <c r="H134" s="11"/>
      <c r="I134" s="3"/>
      <c r="J134" s="3"/>
      <c r="K134" s="3"/>
      <c r="L134" s="6"/>
      <c r="M134" s="32" t="e">
        <f>IF(D134='品目ﾃﾞｰﾀ'!$B$5,"枚",IF(D134='品目ﾃﾞｰﾀ'!$B$7,"枚",IF(D134="","","本")))</f>
        <v>#N/A</v>
      </c>
      <c r="N134" s="35" t="e">
        <f t="shared" si="2"/>
        <v>#N/A</v>
      </c>
      <c r="O134" s="36" t="e">
        <f t="shared" si="3"/>
        <v>#N/A</v>
      </c>
      <c r="P134" s="87"/>
      <c r="Q134" s="89"/>
      <c r="S134" s="71"/>
      <c r="T134" s="71"/>
      <c r="U134" s="71"/>
      <c r="V134" s="71"/>
      <c r="W134" s="71"/>
    </row>
    <row r="135" spans="1:23" s="75" customFormat="1" ht="20.25" customHeight="1" hidden="1">
      <c r="A135" s="71"/>
      <c r="B135" s="85">
        <v>121</v>
      </c>
      <c r="C135" s="7"/>
      <c r="D135" s="87" t="e">
        <f>VLOOKUP(C135,'品目ﾃﾞｰﾀ'!$A$2:$B$23,2)</f>
        <v>#N/A</v>
      </c>
      <c r="E135" s="13"/>
      <c r="F135" s="3"/>
      <c r="G135" s="3"/>
      <c r="H135" s="11"/>
      <c r="I135" s="3"/>
      <c r="J135" s="3"/>
      <c r="K135" s="3"/>
      <c r="L135" s="6"/>
      <c r="M135" s="32" t="e">
        <f>IF(D135='品目ﾃﾞｰﾀ'!$B$5,"枚",IF(D135='品目ﾃﾞｰﾀ'!$B$7,"枚",IF(D135="","","本")))</f>
        <v>#N/A</v>
      </c>
      <c r="N135" s="35" t="e">
        <f t="shared" si="2"/>
        <v>#N/A</v>
      </c>
      <c r="O135" s="36" t="e">
        <f t="shared" si="3"/>
        <v>#N/A</v>
      </c>
      <c r="P135" s="87"/>
      <c r="Q135" s="89"/>
      <c r="S135" s="71"/>
      <c r="T135" s="71"/>
      <c r="U135" s="71"/>
      <c r="V135" s="71"/>
      <c r="W135" s="71"/>
    </row>
    <row r="136" spans="1:23" s="75" customFormat="1" ht="20.25" customHeight="1" hidden="1">
      <c r="A136" s="71"/>
      <c r="B136" s="85">
        <v>122</v>
      </c>
      <c r="C136" s="7"/>
      <c r="D136" s="87" t="e">
        <f>VLOOKUP(C136,'品目ﾃﾞｰﾀ'!$A$2:$B$23,2)</f>
        <v>#N/A</v>
      </c>
      <c r="E136" s="13"/>
      <c r="F136" s="3"/>
      <c r="G136" s="3"/>
      <c r="H136" s="11"/>
      <c r="I136" s="3"/>
      <c r="J136" s="3"/>
      <c r="K136" s="3"/>
      <c r="L136" s="6"/>
      <c r="M136" s="32" t="e">
        <f>IF(D136='品目ﾃﾞｰﾀ'!$B$5,"枚",IF(D136='品目ﾃﾞｰﾀ'!$B$7,"枚",IF(D136="","","本")))</f>
        <v>#N/A</v>
      </c>
      <c r="N136" s="35" t="e">
        <f t="shared" si="2"/>
        <v>#N/A</v>
      </c>
      <c r="O136" s="36" t="e">
        <f t="shared" si="3"/>
        <v>#N/A</v>
      </c>
      <c r="P136" s="87"/>
      <c r="Q136" s="89"/>
      <c r="S136" s="71"/>
      <c r="T136" s="71"/>
      <c r="U136" s="71"/>
      <c r="V136" s="71"/>
      <c r="W136" s="71"/>
    </row>
    <row r="137" spans="1:23" s="75" customFormat="1" ht="20.25" customHeight="1" hidden="1">
      <c r="A137" s="71"/>
      <c r="B137" s="85">
        <v>123</v>
      </c>
      <c r="C137" s="7"/>
      <c r="D137" s="87" t="e">
        <f>VLOOKUP(C137,'品目ﾃﾞｰﾀ'!$A$2:$B$23,2)</f>
        <v>#N/A</v>
      </c>
      <c r="E137" s="13"/>
      <c r="F137" s="3"/>
      <c r="G137" s="3"/>
      <c r="H137" s="11"/>
      <c r="I137" s="3"/>
      <c r="J137" s="3"/>
      <c r="K137" s="3"/>
      <c r="L137" s="6"/>
      <c r="M137" s="32" t="e">
        <f>IF(D137='品目ﾃﾞｰﾀ'!$B$5,"枚",IF(D137='品目ﾃﾞｰﾀ'!$B$7,"枚",IF(D137="","","本")))</f>
        <v>#N/A</v>
      </c>
      <c r="N137" s="35" t="e">
        <f t="shared" si="2"/>
        <v>#N/A</v>
      </c>
      <c r="O137" s="36" t="e">
        <f t="shared" si="3"/>
        <v>#N/A</v>
      </c>
      <c r="P137" s="87"/>
      <c r="Q137" s="89"/>
      <c r="S137" s="71"/>
      <c r="T137" s="71"/>
      <c r="U137" s="71"/>
      <c r="V137" s="71"/>
      <c r="W137" s="71"/>
    </row>
    <row r="138" spans="1:23" s="75" customFormat="1" ht="20.25" customHeight="1" hidden="1">
      <c r="A138" s="71"/>
      <c r="B138" s="85">
        <v>124</v>
      </c>
      <c r="C138" s="7"/>
      <c r="D138" s="87" t="e">
        <f>VLOOKUP(C138,'品目ﾃﾞｰﾀ'!$A$2:$B$23,2)</f>
        <v>#N/A</v>
      </c>
      <c r="E138" s="13"/>
      <c r="F138" s="3"/>
      <c r="G138" s="3"/>
      <c r="H138" s="11"/>
      <c r="I138" s="3"/>
      <c r="J138" s="3"/>
      <c r="K138" s="3"/>
      <c r="L138" s="6"/>
      <c r="M138" s="32" t="e">
        <f>IF(D138='品目ﾃﾞｰﾀ'!$B$5,"枚",IF(D138='品目ﾃﾞｰﾀ'!$B$7,"枚",IF(D138="","","本")))</f>
        <v>#N/A</v>
      </c>
      <c r="N138" s="35" t="e">
        <f t="shared" si="2"/>
        <v>#N/A</v>
      </c>
      <c r="O138" s="36" t="e">
        <f t="shared" si="3"/>
        <v>#N/A</v>
      </c>
      <c r="P138" s="87"/>
      <c r="Q138" s="89"/>
      <c r="S138" s="71"/>
      <c r="T138" s="71"/>
      <c r="U138" s="71"/>
      <c r="V138" s="71"/>
      <c r="W138" s="71"/>
    </row>
    <row r="139" spans="1:23" s="75" customFormat="1" ht="20.25" customHeight="1" hidden="1">
      <c r="A139" s="71"/>
      <c r="B139" s="85">
        <v>125</v>
      </c>
      <c r="C139" s="7"/>
      <c r="D139" s="87" t="e">
        <f>VLOOKUP(C139,'品目ﾃﾞｰﾀ'!$A$2:$B$23,2)</f>
        <v>#N/A</v>
      </c>
      <c r="E139" s="13"/>
      <c r="F139" s="3"/>
      <c r="G139" s="3"/>
      <c r="H139" s="11"/>
      <c r="I139" s="3"/>
      <c r="J139" s="3"/>
      <c r="K139" s="3"/>
      <c r="L139" s="6"/>
      <c r="M139" s="32" t="e">
        <f>IF(D139='品目ﾃﾞｰﾀ'!$B$5,"枚",IF(D139='品目ﾃﾞｰﾀ'!$B$7,"枚",IF(D139="","","本")))</f>
        <v>#N/A</v>
      </c>
      <c r="N139" s="35" t="e">
        <f t="shared" si="2"/>
        <v>#N/A</v>
      </c>
      <c r="O139" s="36" t="e">
        <f t="shared" si="3"/>
        <v>#N/A</v>
      </c>
      <c r="P139" s="87"/>
      <c r="Q139" s="89"/>
      <c r="S139" s="71"/>
      <c r="T139" s="71"/>
      <c r="U139" s="71"/>
      <c r="V139" s="71"/>
      <c r="W139" s="71"/>
    </row>
    <row r="140" spans="1:23" s="75" customFormat="1" ht="20.25" customHeight="1" hidden="1">
      <c r="A140" s="71"/>
      <c r="B140" s="85">
        <v>126</v>
      </c>
      <c r="C140" s="7"/>
      <c r="D140" s="87" t="e">
        <f>VLOOKUP(C140,'品目ﾃﾞｰﾀ'!$A$2:$B$23,2)</f>
        <v>#N/A</v>
      </c>
      <c r="E140" s="13"/>
      <c r="F140" s="3"/>
      <c r="G140" s="3"/>
      <c r="H140" s="11"/>
      <c r="I140" s="3"/>
      <c r="J140" s="3"/>
      <c r="K140" s="3"/>
      <c r="L140" s="6"/>
      <c r="M140" s="32" t="e">
        <f>IF(D140='品目ﾃﾞｰﾀ'!$B$5,"枚",IF(D140='品目ﾃﾞｰﾀ'!$B$7,"枚",IF(D140="","","本")))</f>
        <v>#N/A</v>
      </c>
      <c r="N140" s="35" t="e">
        <f t="shared" si="2"/>
        <v>#N/A</v>
      </c>
      <c r="O140" s="36" t="e">
        <f t="shared" si="3"/>
        <v>#N/A</v>
      </c>
      <c r="P140" s="87"/>
      <c r="Q140" s="89"/>
      <c r="S140" s="71"/>
      <c r="T140" s="71"/>
      <c r="U140" s="71"/>
      <c r="V140" s="71"/>
      <c r="W140" s="71"/>
    </row>
    <row r="141" spans="1:23" s="75" customFormat="1" ht="20.25" customHeight="1" hidden="1">
      <c r="A141" s="71"/>
      <c r="B141" s="85">
        <v>127</v>
      </c>
      <c r="C141" s="7"/>
      <c r="D141" s="87" t="e">
        <f>VLOOKUP(C141,'品目ﾃﾞｰﾀ'!$A$2:$B$23,2)</f>
        <v>#N/A</v>
      </c>
      <c r="E141" s="13"/>
      <c r="F141" s="3"/>
      <c r="G141" s="3"/>
      <c r="H141" s="11"/>
      <c r="I141" s="3"/>
      <c r="J141" s="3"/>
      <c r="K141" s="3"/>
      <c r="L141" s="6"/>
      <c r="M141" s="32" t="e">
        <f>IF(D141='品目ﾃﾞｰﾀ'!$B$5,"枚",IF(D141='品目ﾃﾞｰﾀ'!$B$7,"枚",IF(D141="","","本")))</f>
        <v>#N/A</v>
      </c>
      <c r="N141" s="35" t="e">
        <f t="shared" si="2"/>
        <v>#N/A</v>
      </c>
      <c r="O141" s="36" t="e">
        <f t="shared" si="3"/>
        <v>#N/A</v>
      </c>
      <c r="P141" s="87"/>
      <c r="Q141" s="89"/>
      <c r="S141" s="71"/>
      <c r="T141" s="71"/>
      <c r="U141" s="71"/>
      <c r="V141" s="71"/>
      <c r="W141" s="71"/>
    </row>
    <row r="142" spans="1:23" s="75" customFormat="1" ht="20.25" customHeight="1" hidden="1">
      <c r="A142" s="71"/>
      <c r="B142" s="85">
        <v>128</v>
      </c>
      <c r="C142" s="7"/>
      <c r="D142" s="87" t="e">
        <f>VLOOKUP(C142,'品目ﾃﾞｰﾀ'!$A$2:$B$23,2)</f>
        <v>#N/A</v>
      </c>
      <c r="E142" s="13"/>
      <c r="F142" s="3"/>
      <c r="G142" s="3"/>
      <c r="H142" s="11"/>
      <c r="I142" s="3"/>
      <c r="J142" s="3"/>
      <c r="K142" s="3"/>
      <c r="L142" s="6"/>
      <c r="M142" s="32" t="e">
        <f>IF(D142='品目ﾃﾞｰﾀ'!$B$5,"枚",IF(D142='品目ﾃﾞｰﾀ'!$B$7,"枚",IF(D142="","","本")))</f>
        <v>#N/A</v>
      </c>
      <c r="N142" s="35" t="e">
        <f t="shared" si="2"/>
        <v>#N/A</v>
      </c>
      <c r="O142" s="36" t="e">
        <f t="shared" si="3"/>
        <v>#N/A</v>
      </c>
      <c r="P142" s="87"/>
      <c r="Q142" s="89"/>
      <c r="S142" s="71"/>
      <c r="T142" s="71"/>
      <c r="U142" s="71"/>
      <c r="V142" s="71"/>
      <c r="W142" s="71"/>
    </row>
    <row r="143" spans="1:23" s="75" customFormat="1" ht="20.25" customHeight="1" hidden="1">
      <c r="A143" s="71"/>
      <c r="B143" s="85">
        <v>129</v>
      </c>
      <c r="C143" s="7"/>
      <c r="D143" s="87" t="e">
        <f>VLOOKUP(C143,'品目ﾃﾞｰﾀ'!$A$2:$B$23,2)</f>
        <v>#N/A</v>
      </c>
      <c r="E143" s="13"/>
      <c r="F143" s="3"/>
      <c r="G143" s="3"/>
      <c r="H143" s="11"/>
      <c r="I143" s="3"/>
      <c r="J143" s="3"/>
      <c r="K143" s="3"/>
      <c r="L143" s="6"/>
      <c r="M143" s="32" t="e">
        <f>IF(D143='品目ﾃﾞｰﾀ'!$B$5,"枚",IF(D143='品目ﾃﾞｰﾀ'!$B$7,"枚",IF(D143="","","本")))</f>
        <v>#N/A</v>
      </c>
      <c r="N143" s="35" t="e">
        <f aca="true" t="shared" si="4" ref="N143:N198">IF(D143="Ⅳ 壁板",ROUND(I143*K143/1000000,4)*L143,IF(D143="Ⅵ フローリング",ROUND(I143*K143/1000000,4)*L143,ROUND(I143*J143*K143/1000000000,4)*L143))</f>
        <v>#N/A</v>
      </c>
      <c r="O143" s="36" t="e">
        <f aca="true" t="shared" si="5" ref="O143:O198">IF(D143="Ⅳ 壁板","㎡",IF(D143="Ⅵ フローリング","㎡",IF(D143="","","㎥")))</f>
        <v>#N/A</v>
      </c>
      <c r="P143" s="87"/>
      <c r="Q143" s="89"/>
      <c r="S143" s="71"/>
      <c r="T143" s="71"/>
      <c r="U143" s="71"/>
      <c r="V143" s="71"/>
      <c r="W143" s="71"/>
    </row>
    <row r="144" spans="1:23" s="75" customFormat="1" ht="20.25" customHeight="1" hidden="1">
      <c r="A144" s="71"/>
      <c r="B144" s="85">
        <v>130</v>
      </c>
      <c r="C144" s="7"/>
      <c r="D144" s="87" t="e">
        <f>VLOOKUP(C144,'品目ﾃﾞｰﾀ'!$A$2:$B$23,2)</f>
        <v>#N/A</v>
      </c>
      <c r="E144" s="13"/>
      <c r="F144" s="3"/>
      <c r="G144" s="3"/>
      <c r="H144" s="11"/>
      <c r="I144" s="3"/>
      <c r="J144" s="3"/>
      <c r="K144" s="3"/>
      <c r="L144" s="6"/>
      <c r="M144" s="32" t="e">
        <f>IF(D144='品目ﾃﾞｰﾀ'!$B$5,"枚",IF(D144='品目ﾃﾞｰﾀ'!$B$7,"枚",IF(D144="","","本")))</f>
        <v>#N/A</v>
      </c>
      <c r="N144" s="35" t="e">
        <f t="shared" si="4"/>
        <v>#N/A</v>
      </c>
      <c r="O144" s="36" t="e">
        <f t="shared" si="5"/>
        <v>#N/A</v>
      </c>
      <c r="P144" s="87"/>
      <c r="Q144" s="89"/>
      <c r="S144" s="71"/>
      <c r="T144" s="71"/>
      <c r="U144" s="71"/>
      <c r="V144" s="71"/>
      <c r="W144" s="71"/>
    </row>
    <row r="145" spans="1:23" s="75" customFormat="1" ht="20.25" customHeight="1" hidden="1">
      <c r="A145" s="71"/>
      <c r="B145" s="85">
        <v>131</v>
      </c>
      <c r="C145" s="7"/>
      <c r="D145" s="87" t="e">
        <f>VLOOKUP(C145,'品目ﾃﾞｰﾀ'!$A$2:$B$23,2)</f>
        <v>#N/A</v>
      </c>
      <c r="E145" s="13"/>
      <c r="F145" s="3"/>
      <c r="G145" s="3"/>
      <c r="H145" s="11"/>
      <c r="I145" s="3"/>
      <c r="J145" s="3"/>
      <c r="K145" s="3"/>
      <c r="L145" s="6"/>
      <c r="M145" s="32" t="e">
        <f>IF(D145='品目ﾃﾞｰﾀ'!$B$5,"枚",IF(D145='品目ﾃﾞｰﾀ'!$B$7,"枚",IF(D145="","","本")))</f>
        <v>#N/A</v>
      </c>
      <c r="N145" s="35" t="e">
        <f t="shared" si="4"/>
        <v>#N/A</v>
      </c>
      <c r="O145" s="36" t="e">
        <f t="shared" si="5"/>
        <v>#N/A</v>
      </c>
      <c r="P145" s="87"/>
      <c r="Q145" s="89"/>
      <c r="S145" s="71"/>
      <c r="T145" s="71"/>
      <c r="U145" s="71"/>
      <c r="V145" s="71"/>
      <c r="W145" s="71"/>
    </row>
    <row r="146" spans="1:23" s="75" customFormat="1" ht="20.25" customHeight="1" hidden="1">
      <c r="A146" s="71"/>
      <c r="B146" s="85">
        <v>132</v>
      </c>
      <c r="C146" s="7"/>
      <c r="D146" s="87" t="e">
        <f>VLOOKUP(C146,'品目ﾃﾞｰﾀ'!$A$2:$B$23,2)</f>
        <v>#N/A</v>
      </c>
      <c r="E146" s="13"/>
      <c r="F146" s="3"/>
      <c r="G146" s="3"/>
      <c r="H146" s="11"/>
      <c r="I146" s="3"/>
      <c r="J146" s="3"/>
      <c r="K146" s="3"/>
      <c r="L146" s="6"/>
      <c r="M146" s="32" t="e">
        <f>IF(D146='品目ﾃﾞｰﾀ'!$B$5,"枚",IF(D146='品目ﾃﾞｰﾀ'!$B$7,"枚",IF(D146="","","本")))</f>
        <v>#N/A</v>
      </c>
      <c r="N146" s="35" t="e">
        <f t="shared" si="4"/>
        <v>#N/A</v>
      </c>
      <c r="O146" s="36" t="e">
        <f t="shared" si="5"/>
        <v>#N/A</v>
      </c>
      <c r="P146" s="87"/>
      <c r="Q146" s="89"/>
      <c r="S146" s="71"/>
      <c r="T146" s="71"/>
      <c r="U146" s="71"/>
      <c r="V146" s="71"/>
      <c r="W146" s="71"/>
    </row>
    <row r="147" spans="1:23" s="75" customFormat="1" ht="20.25" customHeight="1" hidden="1">
      <c r="A147" s="71"/>
      <c r="B147" s="85">
        <v>133</v>
      </c>
      <c r="C147" s="7"/>
      <c r="D147" s="87" t="e">
        <f>VLOOKUP(C147,'品目ﾃﾞｰﾀ'!$A$2:$B$23,2)</f>
        <v>#N/A</v>
      </c>
      <c r="E147" s="13"/>
      <c r="F147" s="3"/>
      <c r="G147" s="3"/>
      <c r="H147" s="11"/>
      <c r="I147" s="3"/>
      <c r="J147" s="3"/>
      <c r="K147" s="3"/>
      <c r="L147" s="6"/>
      <c r="M147" s="32" t="e">
        <f>IF(D147='品目ﾃﾞｰﾀ'!$B$5,"枚",IF(D147='品目ﾃﾞｰﾀ'!$B$7,"枚",IF(D147="","","本")))</f>
        <v>#N/A</v>
      </c>
      <c r="N147" s="35" t="e">
        <f t="shared" si="4"/>
        <v>#N/A</v>
      </c>
      <c r="O147" s="36" t="e">
        <f t="shared" si="5"/>
        <v>#N/A</v>
      </c>
      <c r="P147" s="87"/>
      <c r="Q147" s="89"/>
      <c r="S147" s="71"/>
      <c r="T147" s="71"/>
      <c r="U147" s="71"/>
      <c r="V147" s="71"/>
      <c r="W147" s="71"/>
    </row>
    <row r="148" spans="1:23" s="75" customFormat="1" ht="20.25" customHeight="1" hidden="1">
      <c r="A148" s="71"/>
      <c r="B148" s="85">
        <v>134</v>
      </c>
      <c r="C148" s="7"/>
      <c r="D148" s="87" t="e">
        <f>VLOOKUP(C148,'品目ﾃﾞｰﾀ'!$A$2:$B$23,2)</f>
        <v>#N/A</v>
      </c>
      <c r="E148" s="13"/>
      <c r="F148" s="3"/>
      <c r="G148" s="3"/>
      <c r="H148" s="11"/>
      <c r="I148" s="3"/>
      <c r="J148" s="3"/>
      <c r="K148" s="3"/>
      <c r="L148" s="6"/>
      <c r="M148" s="32" t="e">
        <f>IF(D148='品目ﾃﾞｰﾀ'!$B$5,"枚",IF(D148='品目ﾃﾞｰﾀ'!$B$7,"枚",IF(D148="","","本")))</f>
        <v>#N/A</v>
      </c>
      <c r="N148" s="35" t="e">
        <f t="shared" si="4"/>
        <v>#N/A</v>
      </c>
      <c r="O148" s="36" t="e">
        <f t="shared" si="5"/>
        <v>#N/A</v>
      </c>
      <c r="P148" s="87"/>
      <c r="Q148" s="89"/>
      <c r="S148" s="71"/>
      <c r="T148" s="71"/>
      <c r="U148" s="71"/>
      <c r="V148" s="71"/>
      <c r="W148" s="71"/>
    </row>
    <row r="149" spans="1:23" s="75" customFormat="1" ht="20.25" customHeight="1" hidden="1">
      <c r="A149" s="71"/>
      <c r="B149" s="85">
        <v>135</v>
      </c>
      <c r="C149" s="7"/>
      <c r="D149" s="87" t="e">
        <f>VLOOKUP(C149,'品目ﾃﾞｰﾀ'!$A$2:$B$23,2)</f>
        <v>#N/A</v>
      </c>
      <c r="E149" s="13"/>
      <c r="F149" s="3"/>
      <c r="G149" s="3"/>
      <c r="H149" s="11"/>
      <c r="I149" s="3"/>
      <c r="J149" s="3"/>
      <c r="K149" s="3"/>
      <c r="L149" s="6"/>
      <c r="M149" s="32" t="e">
        <f>IF(D149='品目ﾃﾞｰﾀ'!$B$5,"枚",IF(D149='品目ﾃﾞｰﾀ'!$B$7,"枚",IF(D149="","","本")))</f>
        <v>#N/A</v>
      </c>
      <c r="N149" s="35" t="e">
        <f t="shared" si="4"/>
        <v>#N/A</v>
      </c>
      <c r="O149" s="36" t="e">
        <f t="shared" si="5"/>
        <v>#N/A</v>
      </c>
      <c r="P149" s="87"/>
      <c r="Q149" s="89"/>
      <c r="S149" s="71"/>
      <c r="T149" s="71"/>
      <c r="U149" s="71"/>
      <c r="V149" s="71"/>
      <c r="W149" s="71"/>
    </row>
    <row r="150" spans="1:23" s="75" customFormat="1" ht="20.25" customHeight="1" hidden="1">
      <c r="A150" s="71"/>
      <c r="B150" s="85">
        <v>136</v>
      </c>
      <c r="C150" s="7"/>
      <c r="D150" s="87" t="e">
        <f>VLOOKUP(C150,'品目ﾃﾞｰﾀ'!$A$2:$B$23,2)</f>
        <v>#N/A</v>
      </c>
      <c r="E150" s="13"/>
      <c r="F150" s="3"/>
      <c r="G150" s="3"/>
      <c r="H150" s="11"/>
      <c r="I150" s="3"/>
      <c r="J150" s="3"/>
      <c r="K150" s="3"/>
      <c r="L150" s="6"/>
      <c r="M150" s="32" t="e">
        <f>IF(D150='品目ﾃﾞｰﾀ'!$B$5,"枚",IF(D150='品目ﾃﾞｰﾀ'!$B$7,"枚",IF(D150="","","本")))</f>
        <v>#N/A</v>
      </c>
      <c r="N150" s="35" t="e">
        <f t="shared" si="4"/>
        <v>#N/A</v>
      </c>
      <c r="O150" s="36" t="e">
        <f t="shared" si="5"/>
        <v>#N/A</v>
      </c>
      <c r="P150" s="87"/>
      <c r="Q150" s="89"/>
      <c r="S150" s="71"/>
      <c r="T150" s="71"/>
      <c r="U150" s="71"/>
      <c r="V150" s="71"/>
      <c r="W150" s="71"/>
    </row>
    <row r="151" spans="1:23" s="75" customFormat="1" ht="20.25" customHeight="1" hidden="1">
      <c r="A151" s="71"/>
      <c r="B151" s="85">
        <v>137</v>
      </c>
      <c r="C151" s="7"/>
      <c r="D151" s="87" t="e">
        <f>VLOOKUP(C151,'品目ﾃﾞｰﾀ'!$A$2:$B$23,2)</f>
        <v>#N/A</v>
      </c>
      <c r="E151" s="13"/>
      <c r="F151" s="3"/>
      <c r="G151" s="3"/>
      <c r="H151" s="11"/>
      <c r="I151" s="3"/>
      <c r="J151" s="3"/>
      <c r="K151" s="3"/>
      <c r="L151" s="6"/>
      <c r="M151" s="32" t="e">
        <f>IF(D151='品目ﾃﾞｰﾀ'!$B$5,"枚",IF(D151='品目ﾃﾞｰﾀ'!$B$7,"枚",IF(D151="","","本")))</f>
        <v>#N/A</v>
      </c>
      <c r="N151" s="35" t="e">
        <f t="shared" si="4"/>
        <v>#N/A</v>
      </c>
      <c r="O151" s="36" t="e">
        <f t="shared" si="5"/>
        <v>#N/A</v>
      </c>
      <c r="P151" s="87"/>
      <c r="Q151" s="89"/>
      <c r="S151" s="71"/>
      <c r="T151" s="71"/>
      <c r="U151" s="71"/>
      <c r="V151" s="71"/>
      <c r="W151" s="71"/>
    </row>
    <row r="152" spans="1:23" s="75" customFormat="1" ht="20.25" customHeight="1" hidden="1">
      <c r="A152" s="71"/>
      <c r="B152" s="85">
        <v>138</v>
      </c>
      <c r="C152" s="7"/>
      <c r="D152" s="87" t="e">
        <f>VLOOKUP(C152,'品目ﾃﾞｰﾀ'!$A$2:$B$23,2)</f>
        <v>#N/A</v>
      </c>
      <c r="E152" s="13"/>
      <c r="F152" s="3"/>
      <c r="G152" s="3"/>
      <c r="H152" s="11"/>
      <c r="I152" s="3"/>
      <c r="J152" s="3"/>
      <c r="K152" s="3"/>
      <c r="L152" s="6"/>
      <c r="M152" s="32" t="e">
        <f>IF(D152='品目ﾃﾞｰﾀ'!$B$5,"枚",IF(D152='品目ﾃﾞｰﾀ'!$B$7,"枚",IF(D152="","","本")))</f>
        <v>#N/A</v>
      </c>
      <c r="N152" s="35" t="e">
        <f t="shared" si="4"/>
        <v>#N/A</v>
      </c>
      <c r="O152" s="36" t="e">
        <f t="shared" si="5"/>
        <v>#N/A</v>
      </c>
      <c r="P152" s="87"/>
      <c r="Q152" s="89"/>
      <c r="S152" s="71"/>
      <c r="T152" s="71"/>
      <c r="U152" s="71"/>
      <c r="V152" s="71"/>
      <c r="W152" s="71"/>
    </row>
    <row r="153" spans="1:23" s="75" customFormat="1" ht="20.25" customHeight="1" hidden="1">
      <c r="A153" s="71"/>
      <c r="B153" s="85">
        <v>139</v>
      </c>
      <c r="C153" s="7"/>
      <c r="D153" s="87" t="e">
        <f>VLOOKUP(C153,'品目ﾃﾞｰﾀ'!$A$2:$B$23,2)</f>
        <v>#N/A</v>
      </c>
      <c r="E153" s="13"/>
      <c r="F153" s="3"/>
      <c r="G153" s="3"/>
      <c r="H153" s="11"/>
      <c r="I153" s="3"/>
      <c r="J153" s="3"/>
      <c r="K153" s="3"/>
      <c r="L153" s="6"/>
      <c r="M153" s="32" t="e">
        <f>IF(D153='品目ﾃﾞｰﾀ'!$B$5,"枚",IF(D153='品目ﾃﾞｰﾀ'!$B$7,"枚",IF(D153="","","本")))</f>
        <v>#N/A</v>
      </c>
      <c r="N153" s="35" t="e">
        <f t="shared" si="4"/>
        <v>#N/A</v>
      </c>
      <c r="O153" s="36" t="e">
        <f t="shared" si="5"/>
        <v>#N/A</v>
      </c>
      <c r="P153" s="87"/>
      <c r="Q153" s="89"/>
      <c r="S153" s="71"/>
      <c r="T153" s="71"/>
      <c r="U153" s="71"/>
      <c r="V153" s="71"/>
      <c r="W153" s="71"/>
    </row>
    <row r="154" spans="1:23" s="75" customFormat="1" ht="20.25" customHeight="1" hidden="1">
      <c r="A154" s="71"/>
      <c r="B154" s="85">
        <v>140</v>
      </c>
      <c r="C154" s="7"/>
      <c r="D154" s="87" t="e">
        <f>VLOOKUP(C154,'品目ﾃﾞｰﾀ'!$A$2:$B$23,2)</f>
        <v>#N/A</v>
      </c>
      <c r="E154" s="13"/>
      <c r="F154" s="3"/>
      <c r="G154" s="3"/>
      <c r="H154" s="11"/>
      <c r="I154" s="3"/>
      <c r="J154" s="3"/>
      <c r="K154" s="3"/>
      <c r="L154" s="6"/>
      <c r="M154" s="32" t="e">
        <f>IF(D154='品目ﾃﾞｰﾀ'!$B$5,"枚",IF(D154='品目ﾃﾞｰﾀ'!$B$7,"枚",IF(D154="","","本")))</f>
        <v>#N/A</v>
      </c>
      <c r="N154" s="35" t="e">
        <f t="shared" si="4"/>
        <v>#N/A</v>
      </c>
      <c r="O154" s="36" t="e">
        <f t="shared" si="5"/>
        <v>#N/A</v>
      </c>
      <c r="P154" s="87"/>
      <c r="Q154" s="89"/>
      <c r="S154" s="71"/>
      <c r="T154" s="71"/>
      <c r="U154" s="71"/>
      <c r="V154" s="71"/>
      <c r="W154" s="71"/>
    </row>
    <row r="155" spans="1:23" s="75" customFormat="1" ht="20.25" customHeight="1" hidden="1">
      <c r="A155" s="71"/>
      <c r="B155" s="85">
        <v>141</v>
      </c>
      <c r="C155" s="7"/>
      <c r="D155" s="87" t="e">
        <f>VLOOKUP(C155,'品目ﾃﾞｰﾀ'!$A$2:$B$23,2)</f>
        <v>#N/A</v>
      </c>
      <c r="E155" s="13"/>
      <c r="F155" s="3"/>
      <c r="G155" s="3"/>
      <c r="H155" s="11"/>
      <c r="I155" s="3"/>
      <c r="J155" s="3"/>
      <c r="K155" s="3"/>
      <c r="L155" s="6"/>
      <c r="M155" s="32" t="e">
        <f>IF(D155='品目ﾃﾞｰﾀ'!$B$5,"枚",IF(D155='品目ﾃﾞｰﾀ'!$B$7,"枚",IF(D155="","","本")))</f>
        <v>#N/A</v>
      </c>
      <c r="N155" s="35" t="e">
        <f t="shared" si="4"/>
        <v>#N/A</v>
      </c>
      <c r="O155" s="36" t="e">
        <f t="shared" si="5"/>
        <v>#N/A</v>
      </c>
      <c r="P155" s="87"/>
      <c r="Q155" s="89"/>
      <c r="S155" s="71"/>
      <c r="T155" s="71"/>
      <c r="U155" s="71"/>
      <c r="V155" s="71"/>
      <c r="W155" s="71"/>
    </row>
    <row r="156" spans="1:23" s="75" customFormat="1" ht="20.25" customHeight="1" hidden="1">
      <c r="A156" s="71"/>
      <c r="B156" s="85">
        <v>142</v>
      </c>
      <c r="C156" s="7"/>
      <c r="D156" s="87" t="e">
        <f>VLOOKUP(C156,'品目ﾃﾞｰﾀ'!$A$2:$B$23,2)</f>
        <v>#N/A</v>
      </c>
      <c r="E156" s="13"/>
      <c r="F156" s="3"/>
      <c r="G156" s="3"/>
      <c r="H156" s="11"/>
      <c r="I156" s="3"/>
      <c r="J156" s="3"/>
      <c r="K156" s="3"/>
      <c r="L156" s="6"/>
      <c r="M156" s="32" t="e">
        <f>IF(D156='品目ﾃﾞｰﾀ'!$B$5,"枚",IF(D156='品目ﾃﾞｰﾀ'!$B$7,"枚",IF(D156="","","本")))</f>
        <v>#N/A</v>
      </c>
      <c r="N156" s="35" t="e">
        <f t="shared" si="4"/>
        <v>#N/A</v>
      </c>
      <c r="O156" s="36" t="e">
        <f t="shared" si="5"/>
        <v>#N/A</v>
      </c>
      <c r="P156" s="87"/>
      <c r="Q156" s="89"/>
      <c r="S156" s="71"/>
      <c r="T156" s="71"/>
      <c r="U156" s="71"/>
      <c r="V156" s="71"/>
      <c r="W156" s="71"/>
    </row>
    <row r="157" spans="1:23" s="75" customFormat="1" ht="20.25" customHeight="1" hidden="1">
      <c r="A157" s="71"/>
      <c r="B157" s="85">
        <v>143</v>
      </c>
      <c r="C157" s="7"/>
      <c r="D157" s="87" t="e">
        <f>VLOOKUP(C157,'品目ﾃﾞｰﾀ'!$A$2:$B$23,2)</f>
        <v>#N/A</v>
      </c>
      <c r="E157" s="13"/>
      <c r="F157" s="3"/>
      <c r="G157" s="3"/>
      <c r="H157" s="11"/>
      <c r="I157" s="3"/>
      <c r="J157" s="3"/>
      <c r="K157" s="3"/>
      <c r="L157" s="6"/>
      <c r="M157" s="32" t="e">
        <f>IF(D157='品目ﾃﾞｰﾀ'!$B$5,"枚",IF(D157='品目ﾃﾞｰﾀ'!$B$7,"枚",IF(D157="","","本")))</f>
        <v>#N/A</v>
      </c>
      <c r="N157" s="35" t="e">
        <f t="shared" si="4"/>
        <v>#N/A</v>
      </c>
      <c r="O157" s="36" t="e">
        <f t="shared" si="5"/>
        <v>#N/A</v>
      </c>
      <c r="P157" s="87"/>
      <c r="Q157" s="89"/>
      <c r="S157" s="71"/>
      <c r="T157" s="71"/>
      <c r="U157" s="71"/>
      <c r="V157" s="71"/>
      <c r="W157" s="71"/>
    </row>
    <row r="158" spans="1:23" s="75" customFormat="1" ht="20.25" customHeight="1" hidden="1">
      <c r="A158" s="71"/>
      <c r="B158" s="85">
        <v>144</v>
      </c>
      <c r="C158" s="7"/>
      <c r="D158" s="87" t="e">
        <f>VLOOKUP(C158,'品目ﾃﾞｰﾀ'!$A$2:$B$23,2)</f>
        <v>#N/A</v>
      </c>
      <c r="E158" s="13"/>
      <c r="F158" s="3"/>
      <c r="G158" s="3"/>
      <c r="H158" s="11"/>
      <c r="I158" s="3"/>
      <c r="J158" s="3"/>
      <c r="K158" s="3"/>
      <c r="L158" s="6"/>
      <c r="M158" s="32" t="e">
        <f>IF(D158='品目ﾃﾞｰﾀ'!$B$5,"枚",IF(D158='品目ﾃﾞｰﾀ'!$B$7,"枚",IF(D158="","","本")))</f>
        <v>#N/A</v>
      </c>
      <c r="N158" s="35" t="e">
        <f t="shared" si="4"/>
        <v>#N/A</v>
      </c>
      <c r="O158" s="36" t="e">
        <f t="shared" si="5"/>
        <v>#N/A</v>
      </c>
      <c r="P158" s="87"/>
      <c r="Q158" s="89"/>
      <c r="S158" s="71"/>
      <c r="T158" s="71"/>
      <c r="U158" s="71"/>
      <c r="V158" s="71"/>
      <c r="W158" s="71"/>
    </row>
    <row r="159" spans="1:23" s="75" customFormat="1" ht="20.25" customHeight="1" hidden="1">
      <c r="A159" s="71"/>
      <c r="B159" s="85">
        <v>145</v>
      </c>
      <c r="C159" s="7"/>
      <c r="D159" s="87" t="e">
        <f>VLOOKUP(C159,'品目ﾃﾞｰﾀ'!$A$2:$B$23,2)</f>
        <v>#N/A</v>
      </c>
      <c r="E159" s="13"/>
      <c r="F159" s="3"/>
      <c r="G159" s="3"/>
      <c r="H159" s="11"/>
      <c r="I159" s="3"/>
      <c r="J159" s="3"/>
      <c r="K159" s="3"/>
      <c r="L159" s="6"/>
      <c r="M159" s="32" t="e">
        <f>IF(D159='品目ﾃﾞｰﾀ'!$B$5,"枚",IF(D159='品目ﾃﾞｰﾀ'!$B$7,"枚",IF(D159="","","本")))</f>
        <v>#N/A</v>
      </c>
      <c r="N159" s="35" t="e">
        <f t="shared" si="4"/>
        <v>#N/A</v>
      </c>
      <c r="O159" s="36" t="e">
        <f t="shared" si="5"/>
        <v>#N/A</v>
      </c>
      <c r="P159" s="87"/>
      <c r="Q159" s="89"/>
      <c r="S159" s="71"/>
      <c r="T159" s="71"/>
      <c r="U159" s="71"/>
      <c r="V159" s="71"/>
      <c r="W159" s="71"/>
    </row>
    <row r="160" spans="1:23" s="75" customFormat="1" ht="20.25" customHeight="1" hidden="1">
      <c r="A160" s="71"/>
      <c r="B160" s="85">
        <v>146</v>
      </c>
      <c r="C160" s="7"/>
      <c r="D160" s="87" t="e">
        <f>VLOOKUP(C160,'品目ﾃﾞｰﾀ'!$A$2:$B$23,2)</f>
        <v>#N/A</v>
      </c>
      <c r="E160" s="13"/>
      <c r="F160" s="3"/>
      <c r="G160" s="3"/>
      <c r="H160" s="11"/>
      <c r="I160" s="3"/>
      <c r="J160" s="3"/>
      <c r="K160" s="3"/>
      <c r="L160" s="6"/>
      <c r="M160" s="32" t="e">
        <f>IF(D160='品目ﾃﾞｰﾀ'!$B$5,"枚",IF(D160='品目ﾃﾞｰﾀ'!$B$7,"枚",IF(D160="","","本")))</f>
        <v>#N/A</v>
      </c>
      <c r="N160" s="35" t="e">
        <f t="shared" si="4"/>
        <v>#N/A</v>
      </c>
      <c r="O160" s="36" t="e">
        <f t="shared" si="5"/>
        <v>#N/A</v>
      </c>
      <c r="P160" s="87"/>
      <c r="Q160" s="89"/>
      <c r="S160" s="71"/>
      <c r="T160" s="71"/>
      <c r="U160" s="71"/>
      <c r="V160" s="71"/>
      <c r="W160" s="71"/>
    </row>
    <row r="161" spans="1:23" s="75" customFormat="1" ht="20.25" customHeight="1" hidden="1">
      <c r="A161" s="71"/>
      <c r="B161" s="85">
        <v>147</v>
      </c>
      <c r="C161" s="7"/>
      <c r="D161" s="87" t="e">
        <f>VLOOKUP(C161,'品目ﾃﾞｰﾀ'!$A$2:$B$23,2)</f>
        <v>#N/A</v>
      </c>
      <c r="E161" s="13"/>
      <c r="F161" s="3"/>
      <c r="G161" s="3"/>
      <c r="H161" s="11"/>
      <c r="I161" s="3"/>
      <c r="J161" s="3"/>
      <c r="K161" s="3"/>
      <c r="L161" s="6"/>
      <c r="M161" s="32" t="e">
        <f>IF(D161='品目ﾃﾞｰﾀ'!$B$5,"枚",IF(D161='品目ﾃﾞｰﾀ'!$B$7,"枚",IF(D161="","","本")))</f>
        <v>#N/A</v>
      </c>
      <c r="N161" s="35" t="e">
        <f t="shared" si="4"/>
        <v>#N/A</v>
      </c>
      <c r="O161" s="36" t="e">
        <f t="shared" si="5"/>
        <v>#N/A</v>
      </c>
      <c r="P161" s="87"/>
      <c r="Q161" s="89"/>
      <c r="S161" s="71"/>
      <c r="T161" s="71"/>
      <c r="U161" s="71"/>
      <c r="V161" s="71"/>
      <c r="W161" s="71"/>
    </row>
    <row r="162" spans="1:23" s="75" customFormat="1" ht="20.25" customHeight="1" hidden="1">
      <c r="A162" s="71"/>
      <c r="B162" s="85">
        <v>148</v>
      </c>
      <c r="C162" s="7"/>
      <c r="D162" s="87" t="e">
        <f>VLOOKUP(C162,'品目ﾃﾞｰﾀ'!$A$2:$B$23,2)</f>
        <v>#N/A</v>
      </c>
      <c r="E162" s="13"/>
      <c r="F162" s="3"/>
      <c r="G162" s="3"/>
      <c r="H162" s="11"/>
      <c r="I162" s="3"/>
      <c r="J162" s="3"/>
      <c r="K162" s="3"/>
      <c r="L162" s="6"/>
      <c r="M162" s="32" t="e">
        <f>IF(D162='品目ﾃﾞｰﾀ'!$B$5,"枚",IF(D162='品目ﾃﾞｰﾀ'!$B$7,"枚",IF(D162="","","本")))</f>
        <v>#N/A</v>
      </c>
      <c r="N162" s="35" t="e">
        <f t="shared" si="4"/>
        <v>#N/A</v>
      </c>
      <c r="O162" s="36" t="e">
        <f t="shared" si="5"/>
        <v>#N/A</v>
      </c>
      <c r="P162" s="87"/>
      <c r="Q162" s="89"/>
      <c r="S162" s="71"/>
      <c r="T162" s="71"/>
      <c r="U162" s="71"/>
      <c r="V162" s="71"/>
      <c r="W162" s="71"/>
    </row>
    <row r="163" spans="1:23" s="75" customFormat="1" ht="20.25" customHeight="1" hidden="1">
      <c r="A163" s="71"/>
      <c r="B163" s="85">
        <v>149</v>
      </c>
      <c r="C163" s="7"/>
      <c r="D163" s="87" t="e">
        <f>VLOOKUP(C163,'品目ﾃﾞｰﾀ'!$A$2:$B$23,2)</f>
        <v>#N/A</v>
      </c>
      <c r="E163" s="13"/>
      <c r="F163" s="3"/>
      <c r="G163" s="3"/>
      <c r="H163" s="11"/>
      <c r="I163" s="3"/>
      <c r="J163" s="3"/>
      <c r="K163" s="3"/>
      <c r="L163" s="6"/>
      <c r="M163" s="32" t="e">
        <f>IF(D163='品目ﾃﾞｰﾀ'!$B$5,"枚",IF(D163='品目ﾃﾞｰﾀ'!$B$7,"枚",IF(D163="","","本")))</f>
        <v>#N/A</v>
      </c>
      <c r="N163" s="35" t="e">
        <f t="shared" si="4"/>
        <v>#N/A</v>
      </c>
      <c r="O163" s="36" t="e">
        <f t="shared" si="5"/>
        <v>#N/A</v>
      </c>
      <c r="P163" s="87"/>
      <c r="Q163" s="89"/>
      <c r="S163" s="71"/>
      <c r="T163" s="71"/>
      <c r="U163" s="71"/>
      <c r="V163" s="71"/>
      <c r="W163" s="71"/>
    </row>
    <row r="164" spans="1:23" s="75" customFormat="1" ht="20.25" customHeight="1" hidden="1">
      <c r="A164" s="71"/>
      <c r="B164" s="85">
        <v>150</v>
      </c>
      <c r="C164" s="7"/>
      <c r="D164" s="87" t="e">
        <f>VLOOKUP(C164,'品目ﾃﾞｰﾀ'!$A$2:$B$23,2)</f>
        <v>#N/A</v>
      </c>
      <c r="E164" s="13"/>
      <c r="F164" s="3"/>
      <c r="G164" s="3"/>
      <c r="H164" s="11"/>
      <c r="I164" s="3"/>
      <c r="J164" s="3"/>
      <c r="K164" s="3"/>
      <c r="L164" s="6"/>
      <c r="M164" s="32" t="e">
        <f>IF(D164='品目ﾃﾞｰﾀ'!$B$5,"枚",IF(D164='品目ﾃﾞｰﾀ'!$B$7,"枚",IF(D164="","","本")))</f>
        <v>#N/A</v>
      </c>
      <c r="N164" s="35" t="e">
        <f t="shared" si="4"/>
        <v>#N/A</v>
      </c>
      <c r="O164" s="36" t="e">
        <f t="shared" si="5"/>
        <v>#N/A</v>
      </c>
      <c r="P164" s="87"/>
      <c r="Q164" s="89"/>
      <c r="S164" s="71"/>
      <c r="T164" s="71"/>
      <c r="U164" s="71"/>
      <c r="V164" s="71"/>
      <c r="W164" s="71"/>
    </row>
    <row r="165" spans="1:23" s="75" customFormat="1" ht="20.25" customHeight="1" hidden="1">
      <c r="A165" s="71"/>
      <c r="B165" s="85">
        <v>151</v>
      </c>
      <c r="C165" s="7"/>
      <c r="D165" s="87" t="e">
        <f>VLOOKUP(C165,'品目ﾃﾞｰﾀ'!$A$2:$B$23,2)</f>
        <v>#N/A</v>
      </c>
      <c r="E165" s="13"/>
      <c r="F165" s="3"/>
      <c r="G165" s="3"/>
      <c r="H165" s="11"/>
      <c r="I165" s="3"/>
      <c r="J165" s="3"/>
      <c r="K165" s="3"/>
      <c r="L165" s="6"/>
      <c r="M165" s="32" t="e">
        <f>IF(D165='品目ﾃﾞｰﾀ'!$B$5,"枚",IF(D165='品目ﾃﾞｰﾀ'!$B$7,"枚",IF(D165="","","本")))</f>
        <v>#N/A</v>
      </c>
      <c r="N165" s="35" t="e">
        <f t="shared" si="4"/>
        <v>#N/A</v>
      </c>
      <c r="O165" s="36" t="e">
        <f t="shared" si="5"/>
        <v>#N/A</v>
      </c>
      <c r="P165" s="87"/>
      <c r="Q165" s="89"/>
      <c r="S165" s="71"/>
      <c r="T165" s="71"/>
      <c r="U165" s="71"/>
      <c r="V165" s="71"/>
      <c r="W165" s="71"/>
    </row>
    <row r="166" spans="1:23" s="75" customFormat="1" ht="20.25" customHeight="1" hidden="1">
      <c r="A166" s="71"/>
      <c r="B166" s="85">
        <v>152</v>
      </c>
      <c r="C166" s="7"/>
      <c r="D166" s="87" t="e">
        <f>VLOOKUP(C166,'品目ﾃﾞｰﾀ'!$A$2:$B$23,2)</f>
        <v>#N/A</v>
      </c>
      <c r="E166" s="13"/>
      <c r="F166" s="3"/>
      <c r="G166" s="3"/>
      <c r="H166" s="11"/>
      <c r="I166" s="3"/>
      <c r="J166" s="3"/>
      <c r="K166" s="3"/>
      <c r="L166" s="6"/>
      <c r="M166" s="32" t="e">
        <f>IF(D166='品目ﾃﾞｰﾀ'!$B$5,"枚",IF(D166='品目ﾃﾞｰﾀ'!$B$7,"枚",IF(D166="","","本")))</f>
        <v>#N/A</v>
      </c>
      <c r="N166" s="35" t="e">
        <f t="shared" si="4"/>
        <v>#N/A</v>
      </c>
      <c r="O166" s="36" t="e">
        <f t="shared" si="5"/>
        <v>#N/A</v>
      </c>
      <c r="P166" s="87"/>
      <c r="Q166" s="89"/>
      <c r="S166" s="71"/>
      <c r="T166" s="71"/>
      <c r="U166" s="71"/>
      <c r="V166" s="71"/>
      <c r="W166" s="71"/>
    </row>
    <row r="167" spans="1:23" s="75" customFormat="1" ht="20.25" customHeight="1" hidden="1">
      <c r="A167" s="71"/>
      <c r="B167" s="85">
        <v>153</v>
      </c>
      <c r="C167" s="7"/>
      <c r="D167" s="87" t="e">
        <f>VLOOKUP(C167,'品目ﾃﾞｰﾀ'!$A$2:$B$23,2)</f>
        <v>#N/A</v>
      </c>
      <c r="E167" s="13"/>
      <c r="F167" s="3"/>
      <c r="G167" s="3"/>
      <c r="H167" s="11"/>
      <c r="I167" s="3"/>
      <c r="J167" s="3"/>
      <c r="K167" s="3"/>
      <c r="L167" s="6"/>
      <c r="M167" s="32" t="e">
        <f>IF(D167='品目ﾃﾞｰﾀ'!$B$5,"枚",IF(D167='品目ﾃﾞｰﾀ'!$B$7,"枚",IF(D167="","","本")))</f>
        <v>#N/A</v>
      </c>
      <c r="N167" s="35" t="e">
        <f t="shared" si="4"/>
        <v>#N/A</v>
      </c>
      <c r="O167" s="36" t="e">
        <f t="shared" si="5"/>
        <v>#N/A</v>
      </c>
      <c r="P167" s="87"/>
      <c r="Q167" s="89"/>
      <c r="S167" s="71"/>
      <c r="T167" s="71"/>
      <c r="U167" s="71"/>
      <c r="V167" s="71"/>
      <c r="W167" s="71"/>
    </row>
    <row r="168" spans="1:23" s="75" customFormat="1" ht="20.25" customHeight="1" hidden="1">
      <c r="A168" s="71"/>
      <c r="B168" s="85">
        <v>154</v>
      </c>
      <c r="C168" s="7"/>
      <c r="D168" s="87" t="e">
        <f>VLOOKUP(C168,'品目ﾃﾞｰﾀ'!$A$2:$B$23,2)</f>
        <v>#N/A</v>
      </c>
      <c r="E168" s="13"/>
      <c r="F168" s="3"/>
      <c r="G168" s="3"/>
      <c r="H168" s="11"/>
      <c r="I168" s="3"/>
      <c r="J168" s="3"/>
      <c r="K168" s="3"/>
      <c r="L168" s="6"/>
      <c r="M168" s="32" t="e">
        <f>IF(D168='品目ﾃﾞｰﾀ'!$B$5,"枚",IF(D168='品目ﾃﾞｰﾀ'!$B$7,"枚",IF(D168="","","本")))</f>
        <v>#N/A</v>
      </c>
      <c r="N168" s="35" t="e">
        <f t="shared" si="4"/>
        <v>#N/A</v>
      </c>
      <c r="O168" s="36" t="e">
        <f t="shared" si="5"/>
        <v>#N/A</v>
      </c>
      <c r="P168" s="87"/>
      <c r="Q168" s="89"/>
      <c r="S168" s="71"/>
      <c r="T168" s="71"/>
      <c r="U168" s="71"/>
      <c r="V168" s="71"/>
      <c r="W168" s="71"/>
    </row>
    <row r="169" spans="1:23" s="75" customFormat="1" ht="20.25" customHeight="1" hidden="1">
      <c r="A169" s="71"/>
      <c r="B169" s="85">
        <v>155</v>
      </c>
      <c r="C169" s="7"/>
      <c r="D169" s="87" t="e">
        <f>VLOOKUP(C169,'品目ﾃﾞｰﾀ'!$A$2:$B$23,2)</f>
        <v>#N/A</v>
      </c>
      <c r="E169" s="13"/>
      <c r="F169" s="3"/>
      <c r="G169" s="3"/>
      <c r="H169" s="11"/>
      <c r="I169" s="3"/>
      <c r="J169" s="3"/>
      <c r="K169" s="3"/>
      <c r="L169" s="6"/>
      <c r="M169" s="32" t="e">
        <f>IF(D169='品目ﾃﾞｰﾀ'!$B$5,"枚",IF(D169='品目ﾃﾞｰﾀ'!$B$7,"枚",IF(D169="","","本")))</f>
        <v>#N/A</v>
      </c>
      <c r="N169" s="35" t="e">
        <f t="shared" si="4"/>
        <v>#N/A</v>
      </c>
      <c r="O169" s="36" t="e">
        <f t="shared" si="5"/>
        <v>#N/A</v>
      </c>
      <c r="P169" s="87"/>
      <c r="Q169" s="89"/>
      <c r="S169" s="71"/>
      <c r="T169" s="71"/>
      <c r="U169" s="71"/>
      <c r="V169" s="71"/>
      <c r="W169" s="71"/>
    </row>
    <row r="170" spans="1:23" s="75" customFormat="1" ht="20.25" customHeight="1" hidden="1">
      <c r="A170" s="71"/>
      <c r="B170" s="85">
        <v>156</v>
      </c>
      <c r="C170" s="7"/>
      <c r="D170" s="87" t="e">
        <f>VLOOKUP(C170,'品目ﾃﾞｰﾀ'!$A$2:$B$23,2)</f>
        <v>#N/A</v>
      </c>
      <c r="E170" s="13"/>
      <c r="F170" s="3"/>
      <c r="G170" s="3"/>
      <c r="H170" s="11"/>
      <c r="I170" s="3"/>
      <c r="J170" s="3"/>
      <c r="K170" s="3"/>
      <c r="L170" s="6"/>
      <c r="M170" s="32" t="e">
        <f>IF(D170='品目ﾃﾞｰﾀ'!$B$5,"枚",IF(D170='品目ﾃﾞｰﾀ'!$B$7,"枚",IF(D170="","","本")))</f>
        <v>#N/A</v>
      </c>
      <c r="N170" s="35" t="e">
        <f t="shared" si="4"/>
        <v>#N/A</v>
      </c>
      <c r="O170" s="36" t="e">
        <f t="shared" si="5"/>
        <v>#N/A</v>
      </c>
      <c r="P170" s="87"/>
      <c r="Q170" s="89"/>
      <c r="S170" s="71"/>
      <c r="T170" s="71"/>
      <c r="U170" s="71"/>
      <c r="V170" s="71"/>
      <c r="W170" s="71"/>
    </row>
    <row r="171" spans="1:23" s="75" customFormat="1" ht="20.25" customHeight="1" hidden="1">
      <c r="A171" s="71"/>
      <c r="B171" s="85">
        <v>157</v>
      </c>
      <c r="C171" s="7"/>
      <c r="D171" s="87" t="e">
        <f>VLOOKUP(C171,'品目ﾃﾞｰﾀ'!$A$2:$B$23,2)</f>
        <v>#N/A</v>
      </c>
      <c r="E171" s="13"/>
      <c r="F171" s="3"/>
      <c r="G171" s="3"/>
      <c r="H171" s="11"/>
      <c r="I171" s="3"/>
      <c r="J171" s="3"/>
      <c r="K171" s="3"/>
      <c r="L171" s="6"/>
      <c r="M171" s="32" t="e">
        <f>IF(D171='品目ﾃﾞｰﾀ'!$B$5,"枚",IF(D171='品目ﾃﾞｰﾀ'!$B$7,"枚",IF(D171="","","本")))</f>
        <v>#N/A</v>
      </c>
      <c r="N171" s="35" t="e">
        <f t="shared" si="4"/>
        <v>#N/A</v>
      </c>
      <c r="O171" s="36" t="e">
        <f t="shared" si="5"/>
        <v>#N/A</v>
      </c>
      <c r="P171" s="87"/>
      <c r="Q171" s="89"/>
      <c r="S171" s="71"/>
      <c r="T171" s="71"/>
      <c r="U171" s="71"/>
      <c r="V171" s="71"/>
      <c r="W171" s="71"/>
    </row>
    <row r="172" spans="1:23" s="75" customFormat="1" ht="20.25" customHeight="1" hidden="1">
      <c r="A172" s="71"/>
      <c r="B172" s="85">
        <v>158</v>
      </c>
      <c r="C172" s="7"/>
      <c r="D172" s="87" t="e">
        <f>VLOOKUP(C172,'品目ﾃﾞｰﾀ'!$A$2:$B$23,2)</f>
        <v>#N/A</v>
      </c>
      <c r="E172" s="13"/>
      <c r="F172" s="3"/>
      <c r="G172" s="3"/>
      <c r="H172" s="11"/>
      <c r="I172" s="3"/>
      <c r="J172" s="3"/>
      <c r="K172" s="3"/>
      <c r="L172" s="6"/>
      <c r="M172" s="32" t="e">
        <f>IF(D172='品目ﾃﾞｰﾀ'!$B$5,"枚",IF(D172='品目ﾃﾞｰﾀ'!$B$7,"枚",IF(D172="","","本")))</f>
        <v>#N/A</v>
      </c>
      <c r="N172" s="35" t="e">
        <f t="shared" si="4"/>
        <v>#N/A</v>
      </c>
      <c r="O172" s="36" t="e">
        <f t="shared" si="5"/>
        <v>#N/A</v>
      </c>
      <c r="P172" s="87"/>
      <c r="Q172" s="89"/>
      <c r="S172" s="71"/>
      <c r="T172" s="71"/>
      <c r="U172" s="71"/>
      <c r="V172" s="71"/>
      <c r="W172" s="71"/>
    </row>
    <row r="173" spans="1:23" s="75" customFormat="1" ht="20.25" customHeight="1" hidden="1">
      <c r="A173" s="71"/>
      <c r="B173" s="85">
        <v>159</v>
      </c>
      <c r="C173" s="7"/>
      <c r="D173" s="87" t="e">
        <f>VLOOKUP(C173,'品目ﾃﾞｰﾀ'!$A$2:$B$23,2)</f>
        <v>#N/A</v>
      </c>
      <c r="E173" s="13"/>
      <c r="F173" s="3"/>
      <c r="G173" s="3"/>
      <c r="H173" s="11"/>
      <c r="I173" s="3"/>
      <c r="J173" s="3"/>
      <c r="K173" s="3"/>
      <c r="L173" s="6"/>
      <c r="M173" s="32" t="e">
        <f>IF(D173='品目ﾃﾞｰﾀ'!$B$5,"枚",IF(D173='品目ﾃﾞｰﾀ'!$B$7,"枚",IF(D173="","","本")))</f>
        <v>#N/A</v>
      </c>
      <c r="N173" s="35" t="e">
        <f t="shared" si="4"/>
        <v>#N/A</v>
      </c>
      <c r="O173" s="36" t="e">
        <f t="shared" si="5"/>
        <v>#N/A</v>
      </c>
      <c r="P173" s="87"/>
      <c r="Q173" s="89"/>
      <c r="S173" s="71"/>
      <c r="T173" s="71"/>
      <c r="U173" s="71"/>
      <c r="V173" s="71"/>
      <c r="W173" s="71"/>
    </row>
    <row r="174" spans="1:23" s="75" customFormat="1" ht="20.25" customHeight="1" hidden="1">
      <c r="A174" s="71"/>
      <c r="B174" s="85">
        <v>160</v>
      </c>
      <c r="C174" s="7"/>
      <c r="D174" s="87" t="e">
        <f>VLOOKUP(C174,'品目ﾃﾞｰﾀ'!$A$2:$B$23,2)</f>
        <v>#N/A</v>
      </c>
      <c r="E174" s="13"/>
      <c r="F174" s="3"/>
      <c r="G174" s="3"/>
      <c r="H174" s="11"/>
      <c r="I174" s="3"/>
      <c r="J174" s="3"/>
      <c r="K174" s="3"/>
      <c r="L174" s="6"/>
      <c r="M174" s="32" t="e">
        <f>IF(D174='品目ﾃﾞｰﾀ'!$B$5,"枚",IF(D174='品目ﾃﾞｰﾀ'!$B$7,"枚",IF(D174="","","本")))</f>
        <v>#N/A</v>
      </c>
      <c r="N174" s="35" t="e">
        <f t="shared" si="4"/>
        <v>#N/A</v>
      </c>
      <c r="O174" s="36" t="e">
        <f t="shared" si="5"/>
        <v>#N/A</v>
      </c>
      <c r="P174" s="87"/>
      <c r="Q174" s="89"/>
      <c r="S174" s="71"/>
      <c r="T174" s="71"/>
      <c r="U174" s="71"/>
      <c r="V174" s="71"/>
      <c r="W174" s="71"/>
    </row>
    <row r="175" spans="1:23" s="75" customFormat="1" ht="20.25" customHeight="1" hidden="1">
      <c r="A175" s="71"/>
      <c r="B175" s="85">
        <v>161</v>
      </c>
      <c r="C175" s="7"/>
      <c r="D175" s="87" t="e">
        <f>VLOOKUP(C175,'品目ﾃﾞｰﾀ'!$A$2:$B$23,2)</f>
        <v>#N/A</v>
      </c>
      <c r="E175" s="13"/>
      <c r="F175" s="3"/>
      <c r="G175" s="3"/>
      <c r="H175" s="11"/>
      <c r="I175" s="3"/>
      <c r="J175" s="3"/>
      <c r="K175" s="3"/>
      <c r="L175" s="6"/>
      <c r="M175" s="32" t="e">
        <f>IF(D175='品目ﾃﾞｰﾀ'!$B$5,"枚",IF(D175='品目ﾃﾞｰﾀ'!$B$7,"枚",IF(D175="","","本")))</f>
        <v>#N/A</v>
      </c>
      <c r="N175" s="35" t="e">
        <f t="shared" si="4"/>
        <v>#N/A</v>
      </c>
      <c r="O175" s="36" t="e">
        <f t="shared" si="5"/>
        <v>#N/A</v>
      </c>
      <c r="P175" s="87"/>
      <c r="Q175" s="89"/>
      <c r="S175" s="71"/>
      <c r="T175" s="71"/>
      <c r="U175" s="71"/>
      <c r="V175" s="71"/>
      <c r="W175" s="71"/>
    </row>
    <row r="176" spans="1:23" s="75" customFormat="1" ht="20.25" customHeight="1" hidden="1">
      <c r="A176" s="71"/>
      <c r="B176" s="85">
        <v>162</v>
      </c>
      <c r="C176" s="7"/>
      <c r="D176" s="87" t="e">
        <f>VLOOKUP(C176,'品目ﾃﾞｰﾀ'!$A$2:$B$23,2)</f>
        <v>#N/A</v>
      </c>
      <c r="E176" s="13"/>
      <c r="F176" s="3"/>
      <c r="G176" s="3"/>
      <c r="H176" s="11"/>
      <c r="I176" s="3"/>
      <c r="J176" s="3"/>
      <c r="K176" s="3"/>
      <c r="L176" s="6"/>
      <c r="M176" s="32" t="e">
        <f>IF(D176='品目ﾃﾞｰﾀ'!$B$5,"枚",IF(D176='品目ﾃﾞｰﾀ'!$B$7,"枚",IF(D176="","","本")))</f>
        <v>#N/A</v>
      </c>
      <c r="N176" s="35" t="e">
        <f t="shared" si="4"/>
        <v>#N/A</v>
      </c>
      <c r="O176" s="36" t="e">
        <f t="shared" si="5"/>
        <v>#N/A</v>
      </c>
      <c r="P176" s="87"/>
      <c r="Q176" s="89"/>
      <c r="S176" s="71"/>
      <c r="T176" s="71"/>
      <c r="U176" s="71"/>
      <c r="V176" s="71"/>
      <c r="W176" s="71"/>
    </row>
    <row r="177" spans="1:23" s="75" customFormat="1" ht="20.25" customHeight="1" hidden="1">
      <c r="A177" s="71"/>
      <c r="B177" s="85">
        <v>163</v>
      </c>
      <c r="C177" s="7"/>
      <c r="D177" s="87" t="e">
        <f>VLOOKUP(C177,'品目ﾃﾞｰﾀ'!$A$2:$B$23,2)</f>
        <v>#N/A</v>
      </c>
      <c r="E177" s="13"/>
      <c r="F177" s="3"/>
      <c r="G177" s="3"/>
      <c r="H177" s="3"/>
      <c r="I177" s="3"/>
      <c r="J177" s="3"/>
      <c r="K177" s="3"/>
      <c r="L177" s="6"/>
      <c r="M177" s="32" t="e">
        <f>IF(D177='品目ﾃﾞｰﾀ'!$B$5,"枚",IF(D177='品目ﾃﾞｰﾀ'!$B$7,"枚",IF(D177="","","本")))</f>
        <v>#N/A</v>
      </c>
      <c r="N177" s="35" t="e">
        <f t="shared" si="4"/>
        <v>#N/A</v>
      </c>
      <c r="O177" s="36" t="e">
        <f t="shared" si="5"/>
        <v>#N/A</v>
      </c>
      <c r="P177" s="87"/>
      <c r="Q177" s="89"/>
      <c r="S177" s="71"/>
      <c r="T177" s="71"/>
      <c r="U177" s="71"/>
      <c r="V177" s="71"/>
      <c r="W177" s="71"/>
    </row>
    <row r="178" spans="1:23" s="75" customFormat="1" ht="20.25" customHeight="1" hidden="1">
      <c r="A178" s="71"/>
      <c r="B178" s="85">
        <v>164</v>
      </c>
      <c r="C178" s="7"/>
      <c r="D178" s="87" t="e">
        <f>VLOOKUP(C178,'品目ﾃﾞｰﾀ'!$A$2:$B$23,2)</f>
        <v>#N/A</v>
      </c>
      <c r="E178" s="15"/>
      <c r="F178" s="3"/>
      <c r="G178" s="3"/>
      <c r="H178" s="3"/>
      <c r="I178" s="3"/>
      <c r="J178" s="3"/>
      <c r="K178" s="3"/>
      <c r="L178" s="6"/>
      <c r="M178" s="32" t="e">
        <f>IF(D178='品目ﾃﾞｰﾀ'!$B$5,"枚",IF(D178='品目ﾃﾞｰﾀ'!$B$7,"枚",IF(D178="","","本")))</f>
        <v>#N/A</v>
      </c>
      <c r="N178" s="35" t="e">
        <f t="shared" si="4"/>
        <v>#N/A</v>
      </c>
      <c r="O178" s="36" t="e">
        <f t="shared" si="5"/>
        <v>#N/A</v>
      </c>
      <c r="P178" s="87"/>
      <c r="Q178" s="89"/>
      <c r="S178" s="71"/>
      <c r="T178" s="71"/>
      <c r="U178" s="71"/>
      <c r="V178" s="71"/>
      <c r="W178" s="71"/>
    </row>
    <row r="179" spans="1:23" s="75" customFormat="1" ht="20.25" customHeight="1" hidden="1">
      <c r="A179" s="71"/>
      <c r="B179" s="85">
        <v>165</v>
      </c>
      <c r="C179" s="7"/>
      <c r="D179" s="87" t="e">
        <f>VLOOKUP(C179,'品目ﾃﾞｰﾀ'!$A$2:$B$23,2)</f>
        <v>#N/A</v>
      </c>
      <c r="E179" s="15"/>
      <c r="F179" s="3"/>
      <c r="G179" s="3"/>
      <c r="H179" s="3"/>
      <c r="I179" s="3"/>
      <c r="J179" s="3"/>
      <c r="K179" s="3"/>
      <c r="L179" s="6"/>
      <c r="M179" s="32" t="e">
        <f>IF(D179='品目ﾃﾞｰﾀ'!$B$5,"枚",IF(D179='品目ﾃﾞｰﾀ'!$B$7,"枚",IF(D179="","","本")))</f>
        <v>#N/A</v>
      </c>
      <c r="N179" s="35" t="e">
        <f t="shared" si="4"/>
        <v>#N/A</v>
      </c>
      <c r="O179" s="36" t="e">
        <f t="shared" si="5"/>
        <v>#N/A</v>
      </c>
      <c r="P179" s="87"/>
      <c r="Q179" s="89"/>
      <c r="S179" s="71"/>
      <c r="T179" s="71"/>
      <c r="U179" s="71"/>
      <c r="V179" s="71"/>
      <c r="W179" s="71"/>
    </row>
    <row r="180" spans="1:23" s="75" customFormat="1" ht="20.25" customHeight="1" hidden="1">
      <c r="A180" s="71"/>
      <c r="B180" s="85">
        <v>166</v>
      </c>
      <c r="C180" s="7"/>
      <c r="D180" s="87" t="e">
        <f>VLOOKUP(C180,'品目ﾃﾞｰﾀ'!$A$2:$B$23,2)</f>
        <v>#N/A</v>
      </c>
      <c r="E180" s="15"/>
      <c r="F180" s="3"/>
      <c r="G180" s="3"/>
      <c r="H180" s="3"/>
      <c r="I180" s="3"/>
      <c r="J180" s="3"/>
      <c r="K180" s="3"/>
      <c r="L180" s="6"/>
      <c r="M180" s="32" t="e">
        <f>IF(D180='品目ﾃﾞｰﾀ'!$B$5,"枚",IF(D180='品目ﾃﾞｰﾀ'!$B$7,"枚",IF(D180="","","本")))</f>
        <v>#N/A</v>
      </c>
      <c r="N180" s="35" t="e">
        <f t="shared" si="4"/>
        <v>#N/A</v>
      </c>
      <c r="O180" s="36" t="e">
        <f t="shared" si="5"/>
        <v>#N/A</v>
      </c>
      <c r="P180" s="87"/>
      <c r="Q180" s="89"/>
      <c r="S180" s="71"/>
      <c r="T180" s="71"/>
      <c r="U180" s="71"/>
      <c r="V180" s="71"/>
      <c r="W180" s="71"/>
    </row>
    <row r="181" spans="1:23" s="75" customFormat="1" ht="20.25" customHeight="1" hidden="1">
      <c r="A181" s="71"/>
      <c r="B181" s="85">
        <v>167</v>
      </c>
      <c r="C181" s="7"/>
      <c r="D181" s="87" t="e">
        <f>VLOOKUP(C181,'品目ﾃﾞｰﾀ'!$A$2:$B$23,2)</f>
        <v>#N/A</v>
      </c>
      <c r="E181" s="15"/>
      <c r="F181" s="3"/>
      <c r="G181" s="3"/>
      <c r="H181" s="3"/>
      <c r="I181" s="3"/>
      <c r="J181" s="3"/>
      <c r="K181" s="3"/>
      <c r="L181" s="6"/>
      <c r="M181" s="32" t="e">
        <f>IF(D181='品目ﾃﾞｰﾀ'!$B$5,"枚",IF(D181='品目ﾃﾞｰﾀ'!$B$7,"枚",IF(D181="","","本")))</f>
        <v>#N/A</v>
      </c>
      <c r="N181" s="35" t="e">
        <f t="shared" si="4"/>
        <v>#N/A</v>
      </c>
      <c r="O181" s="36" t="e">
        <f t="shared" si="5"/>
        <v>#N/A</v>
      </c>
      <c r="P181" s="87"/>
      <c r="Q181" s="89"/>
      <c r="S181" s="71"/>
      <c r="T181" s="71"/>
      <c r="U181" s="71"/>
      <c r="V181" s="71"/>
      <c r="W181" s="71"/>
    </row>
    <row r="182" spans="1:23" s="75" customFormat="1" ht="20.25" customHeight="1" hidden="1">
      <c r="A182" s="71"/>
      <c r="B182" s="85">
        <v>168</v>
      </c>
      <c r="C182" s="7"/>
      <c r="D182" s="87" t="e">
        <f>VLOOKUP(C182,'品目ﾃﾞｰﾀ'!$A$2:$B$23,2)</f>
        <v>#N/A</v>
      </c>
      <c r="E182" s="15"/>
      <c r="F182" s="3"/>
      <c r="G182" s="3"/>
      <c r="H182" s="3"/>
      <c r="I182" s="3"/>
      <c r="J182" s="3"/>
      <c r="K182" s="3"/>
      <c r="L182" s="6"/>
      <c r="M182" s="32" t="e">
        <f>IF(D182='品目ﾃﾞｰﾀ'!$B$5,"枚",IF(D182='品目ﾃﾞｰﾀ'!$B$7,"枚",IF(D182="","","本")))</f>
        <v>#N/A</v>
      </c>
      <c r="N182" s="35" t="e">
        <f t="shared" si="4"/>
        <v>#N/A</v>
      </c>
      <c r="O182" s="36" t="e">
        <f t="shared" si="5"/>
        <v>#N/A</v>
      </c>
      <c r="P182" s="87"/>
      <c r="Q182" s="89"/>
      <c r="S182" s="71"/>
      <c r="T182" s="71"/>
      <c r="U182" s="71"/>
      <c r="V182" s="71"/>
      <c r="W182" s="71"/>
    </row>
    <row r="183" spans="1:23" s="75" customFormat="1" ht="20.25" customHeight="1" hidden="1">
      <c r="A183" s="71"/>
      <c r="B183" s="85">
        <v>169</v>
      </c>
      <c r="C183" s="7"/>
      <c r="D183" s="87" t="e">
        <f>VLOOKUP(C183,'品目ﾃﾞｰﾀ'!$A$2:$B$23,2)</f>
        <v>#N/A</v>
      </c>
      <c r="E183" s="15"/>
      <c r="F183" s="3"/>
      <c r="G183" s="3"/>
      <c r="H183" s="3"/>
      <c r="I183" s="3"/>
      <c r="J183" s="3"/>
      <c r="K183" s="3"/>
      <c r="L183" s="6"/>
      <c r="M183" s="32" t="e">
        <f>IF(D183='品目ﾃﾞｰﾀ'!$B$5,"枚",IF(D183='品目ﾃﾞｰﾀ'!$B$7,"枚",IF(D183="","","本")))</f>
        <v>#N/A</v>
      </c>
      <c r="N183" s="35" t="e">
        <f t="shared" si="4"/>
        <v>#N/A</v>
      </c>
      <c r="O183" s="36" t="e">
        <f t="shared" si="5"/>
        <v>#N/A</v>
      </c>
      <c r="P183" s="87"/>
      <c r="Q183" s="89"/>
      <c r="S183" s="71"/>
      <c r="T183" s="71"/>
      <c r="U183" s="71"/>
      <c r="V183" s="71"/>
      <c r="W183" s="71"/>
    </row>
    <row r="184" spans="1:23" s="75" customFormat="1" ht="20.25" customHeight="1" hidden="1">
      <c r="A184" s="71"/>
      <c r="B184" s="85">
        <v>170</v>
      </c>
      <c r="C184" s="7"/>
      <c r="D184" s="87" t="e">
        <f>VLOOKUP(C184,'品目ﾃﾞｰﾀ'!$A$2:$B$23,2)</f>
        <v>#N/A</v>
      </c>
      <c r="E184" s="15"/>
      <c r="F184" s="3"/>
      <c r="G184" s="3"/>
      <c r="H184" s="3"/>
      <c r="I184" s="3"/>
      <c r="J184" s="3"/>
      <c r="K184" s="3"/>
      <c r="L184" s="6"/>
      <c r="M184" s="32" t="e">
        <f>IF(D184='品目ﾃﾞｰﾀ'!$B$5,"枚",IF(D184='品目ﾃﾞｰﾀ'!$B$7,"枚",IF(D184="","","本")))</f>
        <v>#N/A</v>
      </c>
      <c r="N184" s="35" t="e">
        <f t="shared" si="4"/>
        <v>#N/A</v>
      </c>
      <c r="O184" s="36" t="e">
        <f t="shared" si="5"/>
        <v>#N/A</v>
      </c>
      <c r="P184" s="87"/>
      <c r="Q184" s="89"/>
      <c r="S184" s="71"/>
      <c r="T184" s="71"/>
      <c r="U184" s="71"/>
      <c r="V184" s="71"/>
      <c r="W184" s="71"/>
    </row>
    <row r="185" spans="1:23" s="75" customFormat="1" ht="20.25" customHeight="1" hidden="1">
      <c r="A185" s="71"/>
      <c r="B185" s="85">
        <v>171</v>
      </c>
      <c r="C185" s="7"/>
      <c r="D185" s="87" t="e">
        <f>VLOOKUP(C185,'品目ﾃﾞｰﾀ'!$A$2:$B$23,2)</f>
        <v>#N/A</v>
      </c>
      <c r="E185" s="15"/>
      <c r="F185" s="3"/>
      <c r="G185" s="3"/>
      <c r="H185" s="3"/>
      <c r="I185" s="3"/>
      <c r="J185" s="3"/>
      <c r="K185" s="3"/>
      <c r="L185" s="6"/>
      <c r="M185" s="32" t="e">
        <f>IF(D185='品目ﾃﾞｰﾀ'!$B$5,"枚",IF(D185='品目ﾃﾞｰﾀ'!$B$7,"枚",IF(D185="","","本")))</f>
        <v>#N/A</v>
      </c>
      <c r="N185" s="35" t="e">
        <f t="shared" si="4"/>
        <v>#N/A</v>
      </c>
      <c r="O185" s="36" t="e">
        <f t="shared" si="5"/>
        <v>#N/A</v>
      </c>
      <c r="P185" s="87"/>
      <c r="Q185" s="89"/>
      <c r="S185" s="71"/>
      <c r="T185" s="71"/>
      <c r="U185" s="71"/>
      <c r="V185" s="71"/>
      <c r="W185" s="71"/>
    </row>
    <row r="186" spans="1:23" s="75" customFormat="1" ht="20.25" customHeight="1" hidden="1">
      <c r="A186" s="71"/>
      <c r="B186" s="85">
        <v>172</v>
      </c>
      <c r="C186" s="7"/>
      <c r="D186" s="87" t="e">
        <f>VLOOKUP(C186,'品目ﾃﾞｰﾀ'!$A$2:$B$23,2)</f>
        <v>#N/A</v>
      </c>
      <c r="E186" s="15"/>
      <c r="F186" s="3"/>
      <c r="G186" s="3"/>
      <c r="H186" s="3"/>
      <c r="I186" s="3"/>
      <c r="J186" s="3"/>
      <c r="K186" s="3"/>
      <c r="L186" s="6"/>
      <c r="M186" s="32" t="e">
        <f>IF(D186='品目ﾃﾞｰﾀ'!$B$5,"枚",IF(D186='品目ﾃﾞｰﾀ'!$B$7,"枚",IF(D186="","","本")))</f>
        <v>#N/A</v>
      </c>
      <c r="N186" s="35" t="e">
        <f t="shared" si="4"/>
        <v>#N/A</v>
      </c>
      <c r="O186" s="36" t="e">
        <f t="shared" si="5"/>
        <v>#N/A</v>
      </c>
      <c r="P186" s="87"/>
      <c r="Q186" s="89"/>
      <c r="S186" s="71"/>
      <c r="T186" s="71"/>
      <c r="U186" s="71"/>
      <c r="V186" s="71"/>
      <c r="W186" s="71"/>
    </row>
    <row r="187" spans="1:23" s="75" customFormat="1" ht="20.25" customHeight="1" hidden="1">
      <c r="A187" s="71"/>
      <c r="B187" s="85">
        <v>173</v>
      </c>
      <c r="C187" s="7"/>
      <c r="D187" s="87" t="e">
        <f>VLOOKUP(C187,'品目ﾃﾞｰﾀ'!$A$2:$B$23,2)</f>
        <v>#N/A</v>
      </c>
      <c r="E187" s="15"/>
      <c r="F187" s="3"/>
      <c r="G187" s="3"/>
      <c r="H187" s="3"/>
      <c r="I187" s="3"/>
      <c r="J187" s="3"/>
      <c r="K187" s="3"/>
      <c r="L187" s="6"/>
      <c r="M187" s="32" t="e">
        <f>IF(D187='品目ﾃﾞｰﾀ'!$B$5,"枚",IF(D187='品目ﾃﾞｰﾀ'!$B$7,"枚",IF(D187="","","本")))</f>
        <v>#N/A</v>
      </c>
      <c r="N187" s="35" t="e">
        <f t="shared" si="4"/>
        <v>#N/A</v>
      </c>
      <c r="O187" s="36" t="e">
        <f t="shared" si="5"/>
        <v>#N/A</v>
      </c>
      <c r="P187" s="87"/>
      <c r="Q187" s="89"/>
      <c r="S187" s="71"/>
      <c r="T187" s="71"/>
      <c r="U187" s="71"/>
      <c r="V187" s="71"/>
      <c r="W187" s="71"/>
    </row>
    <row r="188" spans="1:23" s="75" customFormat="1" ht="20.25" customHeight="1" hidden="1">
      <c r="A188" s="71"/>
      <c r="B188" s="85">
        <v>174</v>
      </c>
      <c r="C188" s="7"/>
      <c r="D188" s="87" t="e">
        <f>VLOOKUP(C188,'品目ﾃﾞｰﾀ'!$A$2:$B$23,2)</f>
        <v>#N/A</v>
      </c>
      <c r="E188" s="15"/>
      <c r="F188" s="3"/>
      <c r="G188" s="3"/>
      <c r="H188" s="3"/>
      <c r="I188" s="3"/>
      <c r="J188" s="3"/>
      <c r="K188" s="3"/>
      <c r="L188" s="6"/>
      <c r="M188" s="32" t="e">
        <f>IF(D188='品目ﾃﾞｰﾀ'!$B$5,"枚",IF(D188='品目ﾃﾞｰﾀ'!$B$7,"枚",IF(D188="","","本")))</f>
        <v>#N/A</v>
      </c>
      <c r="N188" s="35" t="e">
        <f t="shared" si="4"/>
        <v>#N/A</v>
      </c>
      <c r="O188" s="36" t="e">
        <f t="shared" si="5"/>
        <v>#N/A</v>
      </c>
      <c r="P188" s="87"/>
      <c r="Q188" s="89"/>
      <c r="S188" s="71"/>
      <c r="T188" s="71"/>
      <c r="U188" s="71"/>
      <c r="V188" s="71"/>
      <c r="W188" s="71"/>
    </row>
    <row r="189" spans="1:23" s="75" customFormat="1" ht="20.25" customHeight="1" hidden="1">
      <c r="A189" s="71"/>
      <c r="B189" s="85">
        <v>175</v>
      </c>
      <c r="C189" s="7"/>
      <c r="D189" s="87" t="e">
        <f>VLOOKUP(C189,'品目ﾃﾞｰﾀ'!$A$2:$B$23,2)</f>
        <v>#N/A</v>
      </c>
      <c r="E189" s="15"/>
      <c r="F189" s="3"/>
      <c r="G189" s="3"/>
      <c r="H189" s="3"/>
      <c r="I189" s="3"/>
      <c r="J189" s="3"/>
      <c r="K189" s="3"/>
      <c r="L189" s="6"/>
      <c r="M189" s="32" t="e">
        <f>IF(D189='品目ﾃﾞｰﾀ'!$B$5,"枚",IF(D189='品目ﾃﾞｰﾀ'!$B$7,"枚",IF(D189="","","本")))</f>
        <v>#N/A</v>
      </c>
      <c r="N189" s="35" t="e">
        <f t="shared" si="4"/>
        <v>#N/A</v>
      </c>
      <c r="O189" s="36" t="e">
        <f t="shared" si="5"/>
        <v>#N/A</v>
      </c>
      <c r="P189" s="87"/>
      <c r="Q189" s="89"/>
      <c r="S189" s="71"/>
      <c r="T189" s="71"/>
      <c r="U189" s="71"/>
      <c r="V189" s="71"/>
      <c r="W189" s="71"/>
    </row>
    <row r="190" spans="1:23" s="75" customFormat="1" ht="20.25" customHeight="1" hidden="1">
      <c r="A190" s="71"/>
      <c r="B190" s="85">
        <v>176</v>
      </c>
      <c r="C190" s="7"/>
      <c r="D190" s="87" t="e">
        <f>VLOOKUP(C190,'品目ﾃﾞｰﾀ'!$A$2:$B$23,2)</f>
        <v>#N/A</v>
      </c>
      <c r="E190" s="15"/>
      <c r="F190" s="3"/>
      <c r="G190" s="3"/>
      <c r="H190" s="3"/>
      <c r="I190" s="3"/>
      <c r="J190" s="3"/>
      <c r="K190" s="3"/>
      <c r="L190" s="6"/>
      <c r="M190" s="32" t="e">
        <f>IF(D190='品目ﾃﾞｰﾀ'!$B$5,"枚",IF(D190='品目ﾃﾞｰﾀ'!$B$7,"枚",IF(D190="","","本")))</f>
        <v>#N/A</v>
      </c>
      <c r="N190" s="35" t="e">
        <f t="shared" si="4"/>
        <v>#N/A</v>
      </c>
      <c r="O190" s="36" t="e">
        <f t="shared" si="5"/>
        <v>#N/A</v>
      </c>
      <c r="P190" s="87"/>
      <c r="Q190" s="89"/>
      <c r="S190" s="71"/>
      <c r="T190" s="71"/>
      <c r="U190" s="71"/>
      <c r="V190" s="71"/>
      <c r="W190" s="71"/>
    </row>
    <row r="191" spans="1:23" s="75" customFormat="1" ht="20.25" customHeight="1" hidden="1">
      <c r="A191" s="71"/>
      <c r="B191" s="85">
        <v>177</v>
      </c>
      <c r="C191" s="7"/>
      <c r="D191" s="87" t="e">
        <f>VLOOKUP(C191,'品目ﾃﾞｰﾀ'!$A$2:$B$23,2)</f>
        <v>#N/A</v>
      </c>
      <c r="E191" s="15"/>
      <c r="F191" s="3"/>
      <c r="G191" s="3"/>
      <c r="H191" s="3"/>
      <c r="I191" s="3"/>
      <c r="J191" s="3"/>
      <c r="K191" s="3"/>
      <c r="L191" s="6"/>
      <c r="M191" s="32" t="e">
        <f>IF(D191='品目ﾃﾞｰﾀ'!$B$5,"枚",IF(D191='品目ﾃﾞｰﾀ'!$B$7,"枚",IF(D191="","","本")))</f>
        <v>#N/A</v>
      </c>
      <c r="N191" s="35" t="e">
        <f t="shared" si="4"/>
        <v>#N/A</v>
      </c>
      <c r="O191" s="36" t="e">
        <f t="shared" si="5"/>
        <v>#N/A</v>
      </c>
      <c r="P191" s="87"/>
      <c r="Q191" s="89"/>
      <c r="S191" s="71"/>
      <c r="T191" s="71"/>
      <c r="U191" s="71"/>
      <c r="V191" s="71"/>
      <c r="W191" s="71"/>
    </row>
    <row r="192" spans="1:23" s="75" customFormat="1" ht="20.25" customHeight="1" hidden="1">
      <c r="A192" s="71"/>
      <c r="B192" s="85">
        <v>178</v>
      </c>
      <c r="C192" s="7"/>
      <c r="D192" s="87" t="e">
        <f>VLOOKUP(C192,'品目ﾃﾞｰﾀ'!$A$2:$B$23,2)</f>
        <v>#N/A</v>
      </c>
      <c r="E192" s="15"/>
      <c r="F192" s="3"/>
      <c r="G192" s="3"/>
      <c r="H192" s="3"/>
      <c r="I192" s="3"/>
      <c r="J192" s="3"/>
      <c r="K192" s="3"/>
      <c r="L192" s="6"/>
      <c r="M192" s="32" t="e">
        <f>IF(D192='品目ﾃﾞｰﾀ'!$B$5,"枚",IF(D192='品目ﾃﾞｰﾀ'!$B$7,"枚",IF(D192="","","本")))</f>
        <v>#N/A</v>
      </c>
      <c r="N192" s="35" t="e">
        <f t="shared" si="4"/>
        <v>#N/A</v>
      </c>
      <c r="O192" s="36" t="e">
        <f t="shared" si="5"/>
        <v>#N/A</v>
      </c>
      <c r="P192" s="87"/>
      <c r="Q192" s="89"/>
      <c r="S192" s="71"/>
      <c r="T192" s="71"/>
      <c r="U192" s="71"/>
      <c r="V192" s="71"/>
      <c r="W192" s="71"/>
    </row>
    <row r="193" spans="1:23" s="75" customFormat="1" ht="20.25" customHeight="1" hidden="1">
      <c r="A193" s="71"/>
      <c r="B193" s="85">
        <v>179</v>
      </c>
      <c r="C193" s="7"/>
      <c r="D193" s="87" t="e">
        <f>VLOOKUP(C193,'品目ﾃﾞｰﾀ'!$A$2:$B$23,2)</f>
        <v>#N/A</v>
      </c>
      <c r="E193" s="15"/>
      <c r="F193" s="3"/>
      <c r="G193" s="3"/>
      <c r="H193" s="3"/>
      <c r="I193" s="3"/>
      <c r="J193" s="3"/>
      <c r="K193" s="3"/>
      <c r="L193" s="6"/>
      <c r="M193" s="32" t="e">
        <f>IF(D193='品目ﾃﾞｰﾀ'!$B$5,"枚",IF(D193='品目ﾃﾞｰﾀ'!$B$7,"枚",IF(D193="","","本")))</f>
        <v>#N/A</v>
      </c>
      <c r="N193" s="35" t="e">
        <f t="shared" si="4"/>
        <v>#N/A</v>
      </c>
      <c r="O193" s="36" t="e">
        <f t="shared" si="5"/>
        <v>#N/A</v>
      </c>
      <c r="P193" s="87"/>
      <c r="Q193" s="89"/>
      <c r="S193" s="71"/>
      <c r="T193" s="71"/>
      <c r="U193" s="71"/>
      <c r="V193" s="71"/>
      <c r="W193" s="71"/>
    </row>
    <row r="194" spans="1:23" s="75" customFormat="1" ht="20.25" customHeight="1" hidden="1">
      <c r="A194" s="71"/>
      <c r="B194" s="85">
        <v>180</v>
      </c>
      <c r="C194" s="7"/>
      <c r="D194" s="87" t="e">
        <f>VLOOKUP(C194,'品目ﾃﾞｰﾀ'!$A$2:$B$23,2)</f>
        <v>#N/A</v>
      </c>
      <c r="E194" s="15"/>
      <c r="F194" s="3"/>
      <c r="G194" s="3"/>
      <c r="H194" s="3"/>
      <c r="I194" s="3"/>
      <c r="J194" s="3"/>
      <c r="K194" s="3"/>
      <c r="L194" s="6"/>
      <c r="M194" s="32" t="e">
        <f>IF(D194='品目ﾃﾞｰﾀ'!$B$5,"枚",IF(D194='品目ﾃﾞｰﾀ'!$B$7,"枚",IF(D194="","","本")))</f>
        <v>#N/A</v>
      </c>
      <c r="N194" s="35" t="e">
        <f t="shared" si="4"/>
        <v>#N/A</v>
      </c>
      <c r="O194" s="36" t="e">
        <f t="shared" si="5"/>
        <v>#N/A</v>
      </c>
      <c r="P194" s="87"/>
      <c r="Q194" s="89"/>
      <c r="S194" s="71"/>
      <c r="T194" s="71"/>
      <c r="U194" s="71"/>
      <c r="V194" s="71"/>
      <c r="W194" s="71"/>
    </row>
    <row r="195" spans="1:23" s="75" customFormat="1" ht="20.25" customHeight="1" hidden="1">
      <c r="A195" s="71"/>
      <c r="B195" s="85">
        <v>181</v>
      </c>
      <c r="C195" s="7"/>
      <c r="D195" s="87" t="e">
        <f>VLOOKUP(C195,'品目ﾃﾞｰﾀ'!$A$2:$B$23,2)</f>
        <v>#N/A</v>
      </c>
      <c r="E195" s="15"/>
      <c r="F195" s="3"/>
      <c r="G195" s="3"/>
      <c r="H195" s="3"/>
      <c r="I195" s="3"/>
      <c r="J195" s="3"/>
      <c r="K195" s="3"/>
      <c r="L195" s="6"/>
      <c r="M195" s="32" t="e">
        <f>IF(D195='品目ﾃﾞｰﾀ'!$B$5,"枚",IF(D195='品目ﾃﾞｰﾀ'!$B$7,"枚",IF(D195="","","本")))</f>
        <v>#N/A</v>
      </c>
      <c r="N195" s="35" t="e">
        <f t="shared" si="4"/>
        <v>#N/A</v>
      </c>
      <c r="O195" s="36" t="e">
        <f t="shared" si="5"/>
        <v>#N/A</v>
      </c>
      <c r="P195" s="87"/>
      <c r="Q195" s="89"/>
      <c r="S195" s="71"/>
      <c r="T195" s="71"/>
      <c r="U195" s="71"/>
      <c r="V195" s="71"/>
      <c r="W195" s="71"/>
    </row>
    <row r="196" spans="2:17" ht="20.25" customHeight="1" hidden="1">
      <c r="B196" s="85">
        <v>182</v>
      </c>
      <c r="C196" s="7"/>
      <c r="D196" s="87" t="e">
        <f>VLOOKUP(C196,'品目ﾃﾞｰﾀ'!$A$2:$B$23,2)</f>
        <v>#N/A</v>
      </c>
      <c r="E196" s="15"/>
      <c r="F196" s="3"/>
      <c r="G196" s="3"/>
      <c r="H196" s="3"/>
      <c r="I196" s="3"/>
      <c r="J196" s="3"/>
      <c r="K196" s="3"/>
      <c r="L196" s="6"/>
      <c r="M196" s="32" t="e">
        <f>IF(D196='品目ﾃﾞｰﾀ'!$B$5,"枚",IF(D196='品目ﾃﾞｰﾀ'!$B$7,"枚",IF(D196="","","本")))</f>
        <v>#N/A</v>
      </c>
      <c r="N196" s="35" t="e">
        <f t="shared" si="4"/>
        <v>#N/A</v>
      </c>
      <c r="O196" s="36" t="e">
        <f t="shared" si="5"/>
        <v>#N/A</v>
      </c>
      <c r="P196" s="87"/>
      <c r="Q196" s="89"/>
    </row>
    <row r="197" spans="2:17" ht="20.25" customHeight="1" hidden="1">
      <c r="B197" s="85">
        <v>183</v>
      </c>
      <c r="C197" s="7"/>
      <c r="D197" s="87" t="e">
        <f>VLOOKUP(C197,'品目ﾃﾞｰﾀ'!$A$2:$B$23,2)</f>
        <v>#N/A</v>
      </c>
      <c r="E197" s="15"/>
      <c r="F197" s="3"/>
      <c r="G197" s="3"/>
      <c r="H197" s="3"/>
      <c r="I197" s="3"/>
      <c r="J197" s="3"/>
      <c r="K197" s="3"/>
      <c r="L197" s="6"/>
      <c r="M197" s="32" t="e">
        <f>IF(D197='品目ﾃﾞｰﾀ'!$B$5,"枚",IF(D197='品目ﾃﾞｰﾀ'!$B$7,"枚",IF(D197="","","本")))</f>
        <v>#N/A</v>
      </c>
      <c r="N197" s="35" t="e">
        <f t="shared" si="4"/>
        <v>#N/A</v>
      </c>
      <c r="O197" s="36" t="e">
        <f t="shared" si="5"/>
        <v>#N/A</v>
      </c>
      <c r="P197" s="87"/>
      <c r="Q197" s="89"/>
    </row>
    <row r="198" spans="2:17" ht="20.25" customHeight="1" hidden="1">
      <c r="B198" s="85">
        <v>184</v>
      </c>
      <c r="C198" s="7"/>
      <c r="D198" s="87" t="e">
        <f>VLOOKUP(C198,'品目ﾃﾞｰﾀ'!$A$2:$B$23,2)</f>
        <v>#N/A</v>
      </c>
      <c r="E198" s="15"/>
      <c r="F198" s="3"/>
      <c r="G198" s="3"/>
      <c r="H198" s="3"/>
      <c r="I198" s="3"/>
      <c r="J198" s="3"/>
      <c r="K198" s="3"/>
      <c r="L198" s="6"/>
      <c r="M198" s="32" t="e">
        <f>IF(D198='品目ﾃﾞｰﾀ'!$B$5,"枚",IF(D198='品目ﾃﾞｰﾀ'!$B$7,"枚",IF(D198="","","本")))</f>
        <v>#N/A</v>
      </c>
      <c r="N198" s="35" t="e">
        <f t="shared" si="4"/>
        <v>#N/A</v>
      </c>
      <c r="O198" s="36" t="e">
        <f t="shared" si="5"/>
        <v>#N/A</v>
      </c>
      <c r="P198" s="87"/>
      <c r="Q198" s="89"/>
    </row>
    <row r="199" spans="2:17" ht="20.25" customHeight="1">
      <c r="B199" s="196" t="s">
        <v>73</v>
      </c>
      <c r="C199" s="197"/>
      <c r="D199" s="198"/>
      <c r="E199" s="93"/>
      <c r="F199" s="93"/>
      <c r="G199" s="93"/>
      <c r="H199" s="94"/>
      <c r="I199" s="95"/>
      <c r="J199" s="95"/>
      <c r="K199" s="95"/>
      <c r="L199" s="96"/>
      <c r="M199" s="97"/>
      <c r="N199" s="98"/>
      <c r="O199" s="99"/>
      <c r="P199" s="100"/>
      <c r="Q199" s="89"/>
    </row>
    <row r="200" spans="2:23" ht="20.25" customHeight="1">
      <c r="B200" s="208" t="s">
        <v>74</v>
      </c>
      <c r="C200" s="209"/>
      <c r="D200" s="210"/>
      <c r="E200" s="101"/>
      <c r="F200" s="101"/>
      <c r="G200" s="101"/>
      <c r="H200" s="102"/>
      <c r="I200" s="87"/>
      <c r="J200" s="87"/>
      <c r="K200" s="87"/>
      <c r="L200" s="87"/>
      <c r="M200" s="85"/>
      <c r="N200" s="92">
        <f>SUMIF($D$15:$D$199,"Ⅰ 乙種構造材",$N$15:$N$199)</f>
        <v>0</v>
      </c>
      <c r="O200" s="103" t="s">
        <v>75</v>
      </c>
      <c r="P200" s="104"/>
      <c r="Q200" s="105"/>
      <c r="S200" s="105"/>
      <c r="T200" s="105"/>
      <c r="U200" s="105"/>
      <c r="V200" s="105"/>
      <c r="W200" s="105"/>
    </row>
    <row r="201" spans="2:23" ht="20.25" customHeight="1">
      <c r="B201" s="208" t="s">
        <v>76</v>
      </c>
      <c r="C201" s="209"/>
      <c r="D201" s="210"/>
      <c r="E201" s="101"/>
      <c r="F201" s="101"/>
      <c r="G201" s="101"/>
      <c r="H201" s="102"/>
      <c r="I201" s="87"/>
      <c r="J201" s="87"/>
      <c r="K201" s="87"/>
      <c r="L201" s="87"/>
      <c r="M201" s="85"/>
      <c r="N201" s="92">
        <f>SUMIF($D$15:$D$199,"Ⅱ 甲種構造材",$N$15:$N$199)</f>
        <v>0</v>
      </c>
      <c r="O201" s="103" t="s">
        <v>75</v>
      </c>
      <c r="P201" s="104"/>
      <c r="Q201" s="105"/>
      <c r="S201" s="105"/>
      <c r="T201" s="105"/>
      <c r="U201" s="105"/>
      <c r="V201" s="105"/>
      <c r="W201" s="105"/>
    </row>
    <row r="202" spans="2:23" ht="20.25" customHeight="1">
      <c r="B202" s="208" t="s">
        <v>77</v>
      </c>
      <c r="C202" s="209"/>
      <c r="D202" s="210"/>
      <c r="E202" s="101"/>
      <c r="F202" s="101"/>
      <c r="G202" s="101"/>
      <c r="H202" s="102"/>
      <c r="I202" s="87"/>
      <c r="J202" s="87"/>
      <c r="K202" s="87"/>
      <c r="L202" s="87"/>
      <c r="M202" s="85"/>
      <c r="N202" s="92">
        <f>SUMIF($D$15:$D$199,"Ⅲ 造作用製材",$N$15:$N$199)</f>
        <v>0</v>
      </c>
      <c r="O202" s="103" t="s">
        <v>75</v>
      </c>
      <c r="P202" s="104"/>
      <c r="Q202" s="105"/>
      <c r="S202" s="105"/>
      <c r="T202" s="105"/>
      <c r="U202" s="105"/>
      <c r="V202" s="105"/>
      <c r="W202" s="105"/>
    </row>
    <row r="203" spans="2:23" ht="20.25" customHeight="1">
      <c r="B203" s="208" t="s">
        <v>78</v>
      </c>
      <c r="C203" s="209"/>
      <c r="D203" s="210"/>
      <c r="E203" s="101"/>
      <c r="F203" s="101"/>
      <c r="G203" s="101"/>
      <c r="H203" s="102"/>
      <c r="I203" s="87"/>
      <c r="J203" s="87"/>
      <c r="K203" s="87"/>
      <c r="L203" s="87"/>
      <c r="M203" s="85"/>
      <c r="N203" s="92">
        <f>SUMIF($D$15:$D$199,"Ⅳ 壁板",$N$15:$N$199)</f>
        <v>0</v>
      </c>
      <c r="O203" s="103" t="s">
        <v>79</v>
      </c>
      <c r="P203" s="104"/>
      <c r="Q203" s="105"/>
      <c r="S203" s="105"/>
      <c r="T203" s="105"/>
      <c r="U203" s="105"/>
      <c r="V203" s="105"/>
      <c r="W203" s="105"/>
    </row>
    <row r="204" spans="2:23" ht="20.25" customHeight="1">
      <c r="B204" s="208" t="s">
        <v>80</v>
      </c>
      <c r="C204" s="209"/>
      <c r="D204" s="210"/>
      <c r="E204" s="101"/>
      <c r="F204" s="101"/>
      <c r="G204" s="101"/>
      <c r="H204" s="102"/>
      <c r="I204" s="87"/>
      <c r="J204" s="87"/>
      <c r="K204" s="87"/>
      <c r="L204" s="87"/>
      <c r="M204" s="85"/>
      <c r="N204" s="92">
        <f>SUMIF($D$15:$D$199,"Ⅴ 集成材",$N$15:$N$199)</f>
        <v>0</v>
      </c>
      <c r="O204" s="103" t="s">
        <v>75</v>
      </c>
      <c r="P204" s="104"/>
      <c r="Q204" s="105"/>
      <c r="S204" s="105"/>
      <c r="T204" s="105"/>
      <c r="U204" s="105"/>
      <c r="V204" s="105"/>
      <c r="W204" s="105"/>
    </row>
    <row r="205" spans="2:23" ht="20.25" customHeight="1">
      <c r="B205" s="208" t="s">
        <v>81</v>
      </c>
      <c r="C205" s="209"/>
      <c r="D205" s="210"/>
      <c r="E205" s="101"/>
      <c r="F205" s="101"/>
      <c r="G205" s="101"/>
      <c r="H205" s="102"/>
      <c r="I205" s="87"/>
      <c r="J205" s="87"/>
      <c r="K205" s="87"/>
      <c r="L205" s="87"/>
      <c r="M205" s="85"/>
      <c r="N205" s="92">
        <f>SUMIF($D$15:$D$199,"Ⅵ フローリング",$N$15:$N$199)</f>
        <v>22.8</v>
      </c>
      <c r="O205" s="103" t="s">
        <v>79</v>
      </c>
      <c r="P205" s="104"/>
      <c r="Q205" s="105"/>
      <c r="S205" s="105"/>
      <c r="T205" s="105"/>
      <c r="U205" s="105"/>
      <c r="V205" s="105"/>
      <c r="W205" s="105"/>
    </row>
    <row r="206" spans="2:23" ht="20.25" customHeight="1">
      <c r="B206" s="208" t="s">
        <v>82</v>
      </c>
      <c r="C206" s="209"/>
      <c r="D206" s="210"/>
      <c r="E206" s="101"/>
      <c r="F206" s="101"/>
      <c r="G206" s="101"/>
      <c r="H206" s="102"/>
      <c r="I206" s="87"/>
      <c r="J206" s="87"/>
      <c r="K206" s="87"/>
      <c r="L206" s="87"/>
      <c r="M206" s="85"/>
      <c r="N206" s="92">
        <f>SUMIF($D$15:$D$199,"Ⅶ 家具･建具･小木工品",$N$15:$N$199)</f>
        <v>0</v>
      </c>
      <c r="O206" s="103" t="s">
        <v>75</v>
      </c>
      <c r="P206" s="104"/>
      <c r="Q206" s="105"/>
      <c r="S206" s="105"/>
      <c r="T206" s="105"/>
      <c r="U206" s="105"/>
      <c r="V206" s="105"/>
      <c r="W206" s="105"/>
    </row>
    <row r="207" spans="2:23" ht="20.25" customHeight="1">
      <c r="B207" s="208" t="s">
        <v>83</v>
      </c>
      <c r="C207" s="209"/>
      <c r="D207" s="210"/>
      <c r="E207" s="101"/>
      <c r="F207" s="101"/>
      <c r="G207" s="101"/>
      <c r="H207" s="102"/>
      <c r="I207" s="87"/>
      <c r="J207" s="87"/>
      <c r="K207" s="87"/>
      <c r="L207" s="87"/>
      <c r="M207" s="85"/>
      <c r="N207" s="92">
        <f>SUMIF($D$15:$D$199,"Ⅷ 接着重ね梁",$N$15:$N$199)</f>
        <v>0</v>
      </c>
      <c r="O207" s="103" t="s">
        <v>75</v>
      </c>
      <c r="P207" s="104"/>
      <c r="Q207" s="105"/>
      <c r="S207" s="105"/>
      <c r="T207" s="105"/>
      <c r="U207" s="105"/>
      <c r="V207" s="105"/>
      <c r="W207" s="105"/>
    </row>
    <row r="208" spans="2:23" ht="20.25" customHeight="1">
      <c r="B208" s="208" t="s">
        <v>84</v>
      </c>
      <c r="C208" s="209"/>
      <c r="D208" s="210"/>
      <c r="E208" s="101"/>
      <c r="F208" s="101"/>
      <c r="G208" s="101"/>
      <c r="H208" s="102"/>
      <c r="I208" s="87"/>
      <c r="J208" s="87"/>
      <c r="K208" s="87"/>
      <c r="L208" s="87"/>
      <c r="M208" s="85"/>
      <c r="N208" s="92">
        <f>SUMIF($D$15:$D$199,"Ⅸ 針葉樹下地材",$N$15:$N$199)</f>
        <v>0.33999999999999997</v>
      </c>
      <c r="O208" s="103" t="s">
        <v>75</v>
      </c>
      <c r="P208" s="104"/>
      <c r="Q208" s="105"/>
      <c r="S208" s="105"/>
      <c r="T208" s="105"/>
      <c r="U208" s="105"/>
      <c r="V208" s="105"/>
      <c r="W208" s="105"/>
    </row>
    <row r="209" spans="2:23" ht="20.25" customHeight="1">
      <c r="B209" s="208" t="s">
        <v>86</v>
      </c>
      <c r="C209" s="209"/>
      <c r="D209" s="210"/>
      <c r="E209" s="101"/>
      <c r="F209" s="101"/>
      <c r="G209" s="101"/>
      <c r="H209" s="102"/>
      <c r="I209" s="87"/>
      <c r="J209" s="87"/>
      <c r="K209" s="87"/>
      <c r="L209" s="87"/>
      <c r="M209" s="85"/>
      <c r="N209" s="92">
        <f>SUMIF($D$15:$D$199,"Ⅸ 針葉樹デッキ材",$N$15:$N$199)</f>
        <v>0</v>
      </c>
      <c r="O209" s="103" t="s">
        <v>75</v>
      </c>
      <c r="P209" s="104"/>
      <c r="Q209" s="105"/>
      <c r="S209" s="105"/>
      <c r="T209" s="105"/>
      <c r="U209" s="105"/>
      <c r="V209" s="105"/>
      <c r="W209" s="105"/>
    </row>
    <row r="210" spans="2:23" ht="13.5">
      <c r="B210" s="208"/>
      <c r="C210" s="209"/>
      <c r="D210" s="210"/>
      <c r="E210" s="101"/>
      <c r="F210" s="101"/>
      <c r="G210" s="101"/>
      <c r="H210" s="102"/>
      <c r="I210" s="87"/>
      <c r="J210" s="87"/>
      <c r="K210" s="87"/>
      <c r="L210" s="87"/>
      <c r="M210" s="85"/>
      <c r="N210" s="92">
        <f>SUMIF($P$15:$P$199,"Ⅸ その他",$N$15:$N$199)</f>
        <v>0</v>
      </c>
      <c r="O210" s="103" t="s">
        <v>75</v>
      </c>
      <c r="P210" s="104"/>
      <c r="Q210" s="105"/>
      <c r="S210" s="105"/>
      <c r="T210" s="105"/>
      <c r="U210" s="105"/>
      <c r="V210" s="105"/>
      <c r="W210" s="105"/>
    </row>
  </sheetData>
  <sheetProtection/>
  <mergeCells count="32">
    <mergeCell ref="B5:P5"/>
    <mergeCell ref="A6:P6"/>
    <mergeCell ref="R7:S8"/>
    <mergeCell ref="B8:C8"/>
    <mergeCell ref="B9:C9"/>
    <mergeCell ref="B10:C10"/>
    <mergeCell ref="M13:M14"/>
    <mergeCell ref="N13:N14"/>
    <mergeCell ref="B11:C11"/>
    <mergeCell ref="B13:B14"/>
    <mergeCell ref="C13:C14"/>
    <mergeCell ref="D13:D14"/>
    <mergeCell ref="E13:E14"/>
    <mergeCell ref="F13:F14"/>
    <mergeCell ref="O13:O14"/>
    <mergeCell ref="P13:P14"/>
    <mergeCell ref="B199:D199"/>
    <mergeCell ref="B200:D200"/>
    <mergeCell ref="B201:D201"/>
    <mergeCell ref="B202:D202"/>
    <mergeCell ref="G13:G14"/>
    <mergeCell ref="H13:H14"/>
    <mergeCell ref="I13:K13"/>
    <mergeCell ref="L13:L14"/>
    <mergeCell ref="B209:D209"/>
    <mergeCell ref="B210:D210"/>
    <mergeCell ref="B203:D203"/>
    <mergeCell ref="B204:D204"/>
    <mergeCell ref="B205:D205"/>
    <mergeCell ref="B206:D206"/>
    <mergeCell ref="B207:D207"/>
    <mergeCell ref="B208:D208"/>
  </mergeCells>
  <conditionalFormatting sqref="D15:D198 N15:P199 M15:M198">
    <cfRule type="expression" priority="1" dxfId="7" stopIfTrue="1">
      <formula>ISERROR(D15)</formula>
    </cfRule>
  </conditionalFormatting>
  <printOptions/>
  <pageMargins left="0.7874015748031497" right="0.7874015748031497" top="0.1968503937007874" bottom="0.7874015748031497" header="0.3937007874015748" footer="0.3937007874015748"/>
  <pageSetup horizontalDpi="360" verticalDpi="360" orientation="portrait" paperSize="9" scale="81" r:id="rId3"/>
  <headerFooter alignWithMargins="0">
    <oddHeader>&amp;R&amp;9&amp;U平成18年(2006年)5月19日　改訂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長野県県産材振興対策協議会</dc:creator>
  <cp:keywords/>
  <dc:description/>
  <cp:lastModifiedBy>user3</cp:lastModifiedBy>
  <cp:lastPrinted>2011-09-26T00:46:30Z</cp:lastPrinted>
  <dcterms:created xsi:type="dcterms:W3CDTF">2007-01-29T01:12:32Z</dcterms:created>
  <dcterms:modified xsi:type="dcterms:W3CDTF">2014-10-22T00:42:01Z</dcterms:modified>
  <cp:category/>
  <cp:version/>
  <cp:contentType/>
  <cp:contentStatus/>
</cp:coreProperties>
</file>